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700" windowHeight="10740" tabRatio="730"/>
  </bookViews>
  <sheets>
    <sheet name="Հավելված N 6 աղյուսակ N 1" sheetId="27" r:id="rId1"/>
    <sheet name="Հավելված N 6 աղյուսակ N 2" sheetId="25" r:id="rId2"/>
    <sheet name="Հավելված N  աղյուսակ N 3" sheetId="26" r:id="rId3"/>
    <sheet name="մակրո-ֆիսկալ" sheetId="6" state="hidden" r:id="rId4"/>
  </sheets>
  <definedNames>
    <definedName name="_xlnm.Print_Area" localSheetId="2">'Հավելված N  աղյուսակ N 3'!$A$1:$F$42</definedName>
    <definedName name="_xlnm.Print_Area" localSheetId="1">'Հավելված N 6 աղյուսակ N 2'!$A$1:$D$53</definedName>
    <definedName name="_xlnm.Print_Titles" localSheetId="2">'Հավելված N  աղյուսակ N 3'!$5:$6</definedName>
    <definedName name="_xlnm.Print_Titles" localSheetId="1">'Հավելված N 6 աղյուսակ N 2'!$5:$6</definedName>
  </definedNames>
  <calcPr calcId="144525"/>
</workbook>
</file>

<file path=xl/calcChain.xml><?xml version="1.0" encoding="utf-8"?>
<calcChain xmlns="http://schemas.openxmlformats.org/spreadsheetml/2006/main">
  <c r="B7" i="27" l="1"/>
  <c r="B9" i="27"/>
  <c r="B97" i="27"/>
  <c r="B94" i="27" l="1"/>
  <c r="B89" i="27"/>
  <c r="B87" i="27"/>
  <c r="B83" i="27"/>
  <c r="B80" i="27"/>
  <c r="B86" i="27" l="1"/>
  <c r="D32" i="25" l="1"/>
  <c r="D50" i="25"/>
  <c r="D46" i="25"/>
  <c r="D41" i="25"/>
  <c r="D28" i="25"/>
  <c r="D9" i="25"/>
  <c r="D7" i="25" l="1"/>
  <c r="B56" i="27"/>
  <c r="B68" i="27"/>
  <c r="B62" i="27" l="1"/>
  <c r="D30" i="26" l="1"/>
  <c r="D26" i="26"/>
  <c r="D42" i="26"/>
  <c r="D41" i="26"/>
  <c r="D40" i="26"/>
  <c r="D39" i="26"/>
  <c r="D38" i="26"/>
  <c r="D37" i="26"/>
  <c r="D36" i="26"/>
  <c r="D35" i="26"/>
  <c r="D34" i="26"/>
  <c r="D33" i="26"/>
  <c r="D32" i="26"/>
  <c r="D31" i="26"/>
  <c r="F29" i="26"/>
  <c r="E29" i="26"/>
  <c r="D28" i="26"/>
  <c r="D27" i="26"/>
  <c r="F25" i="26"/>
  <c r="E25" i="26"/>
  <c r="D24" i="26"/>
  <c r="D23" i="26"/>
  <c r="D22" i="26"/>
  <c r="D21" i="26"/>
  <c r="D20" i="26"/>
  <c r="F19" i="26"/>
  <c r="E19" i="26"/>
  <c r="D18" i="26"/>
  <c r="F17" i="26"/>
  <c r="E17" i="26"/>
  <c r="D16" i="26"/>
  <c r="D15" i="26"/>
  <c r="D14" i="26"/>
  <c r="F13" i="26"/>
  <c r="E13" i="26"/>
  <c r="D12" i="26"/>
  <c r="F11" i="26"/>
  <c r="E11" i="26"/>
  <c r="D29" i="26" l="1"/>
  <c r="D11" i="26"/>
  <c r="D17" i="26"/>
  <c r="D19" i="26"/>
  <c r="F9" i="26"/>
  <c r="F7" i="26" s="1"/>
  <c r="D13" i="26"/>
  <c r="D25" i="26"/>
  <c r="E9" i="26"/>
  <c r="D9" i="26" l="1"/>
  <c r="D7" i="26" s="1"/>
  <c r="E7" i="26"/>
  <c r="B73" i="27"/>
  <c r="B71" i="27" s="1"/>
  <c r="B60" i="27"/>
  <c r="B58" i="27"/>
  <c r="B53" i="27"/>
  <c r="B50" i="27"/>
  <c r="B44" i="27"/>
  <c r="B42" i="27" s="1"/>
  <c r="B39" i="27"/>
  <c r="B34" i="27"/>
  <c r="B32" i="27"/>
  <c r="B25" i="27" s="1"/>
  <c r="B22" i="27"/>
  <c r="B18" i="27"/>
  <c r="B48" i="27" l="1"/>
  <c r="B14" i="27"/>
  <c r="B12" i="27" s="1"/>
  <c r="M33" i="6" l="1"/>
  <c r="M19" i="6" s="1"/>
  <c r="L33" i="6"/>
  <c r="L19" i="6" s="1"/>
  <c r="K33" i="6"/>
  <c r="K19" i="6" s="1"/>
  <c r="J33" i="6"/>
  <c r="J19" i="6" s="1"/>
  <c r="Q31" i="6"/>
  <c r="Q17" i="6" s="1"/>
  <c r="P31" i="6"/>
  <c r="P29" i="6" s="1"/>
  <c r="O31" i="6"/>
  <c r="O17" i="6" s="1"/>
  <c r="L30" i="6"/>
  <c r="L16" i="6" s="1"/>
  <c r="K30" i="6"/>
  <c r="K16" i="6" s="1"/>
  <c r="J30" i="6"/>
  <c r="N28" i="6"/>
  <c r="N33" i="6" s="1"/>
  <c r="N19" i="6" s="1"/>
  <c r="Q26" i="6"/>
  <c r="Q12" i="6" s="1"/>
  <c r="P26" i="6"/>
  <c r="P12" i="6" s="1"/>
  <c r="O26" i="6"/>
  <c r="O12" i="6" s="1"/>
  <c r="L26" i="6"/>
  <c r="L12" i="6" s="1"/>
  <c r="K26" i="6"/>
  <c r="K12" i="6" s="1"/>
  <c r="J26" i="6"/>
  <c r="J12" i="6" s="1"/>
  <c r="I26" i="6"/>
  <c r="I12" i="6" s="1"/>
  <c r="H26" i="6"/>
  <c r="H12" i="6" s="1"/>
  <c r="G26" i="6"/>
  <c r="G12" i="6" s="1"/>
  <c r="F26" i="6"/>
  <c r="F12" i="6" s="1"/>
  <c r="E26" i="6"/>
  <c r="E12" i="6" s="1"/>
  <c r="D26" i="6"/>
  <c r="D12" i="6" s="1"/>
  <c r="C26" i="6"/>
  <c r="C12" i="6" s="1"/>
  <c r="B26" i="6"/>
  <c r="B12" i="6" s="1"/>
  <c r="M20" i="6"/>
  <c r="L20" i="6"/>
  <c r="Q18" i="6"/>
  <c r="P18" i="6"/>
  <c r="O18" i="6"/>
  <c r="N18" i="6"/>
  <c r="M18" i="6"/>
  <c r="L18" i="6"/>
  <c r="N17" i="6"/>
  <c r="M17" i="6"/>
  <c r="L17" i="6"/>
  <c r="K17" i="6"/>
  <c r="Q16" i="6"/>
  <c r="P16" i="6"/>
  <c r="O16" i="6"/>
  <c r="N16" i="6"/>
  <c r="M16" i="6"/>
  <c r="N15" i="6"/>
  <c r="M15" i="6"/>
  <c r="L15" i="6"/>
  <c r="K15" i="6"/>
  <c r="J15" i="6"/>
  <c r="N12" i="6"/>
  <c r="M12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Q10" i="6"/>
  <c r="P10" i="6"/>
  <c r="O10" i="6"/>
  <c r="N10" i="6"/>
  <c r="M10" i="6"/>
  <c r="L10" i="6"/>
  <c r="K10" i="6"/>
  <c r="J10" i="6"/>
  <c r="I10" i="6"/>
  <c r="I14" i="6" s="1"/>
  <c r="H10" i="6"/>
  <c r="H14" i="6" s="1"/>
  <c r="G10" i="6"/>
  <c r="G14" i="6" s="1"/>
  <c r="F10" i="6"/>
  <c r="F14" i="6" s="1"/>
  <c r="E10" i="6"/>
  <c r="E14" i="6" s="1"/>
  <c r="D10" i="6"/>
  <c r="D14" i="6" s="1"/>
  <c r="C10" i="6"/>
  <c r="C14" i="6" s="1"/>
  <c r="B10" i="6"/>
  <c r="B14" i="6" s="1"/>
  <c r="Q7" i="6"/>
  <c r="P7" i="6"/>
  <c r="O7" i="6"/>
  <c r="N7" i="6"/>
  <c r="M7" i="6"/>
  <c r="L7" i="6"/>
  <c r="K7" i="6"/>
  <c r="J7" i="6"/>
  <c r="I7" i="6"/>
  <c r="H7" i="6"/>
  <c r="G7" i="6"/>
  <c r="F7" i="6"/>
  <c r="E7" i="6"/>
  <c r="D7" i="6"/>
  <c r="C7" i="6"/>
  <c r="O29" i="6" l="1"/>
  <c r="O28" i="6" s="1"/>
  <c r="N14" i="6"/>
  <c r="P17" i="6"/>
  <c r="L14" i="6"/>
  <c r="J14" i="6"/>
  <c r="P28" i="6"/>
  <c r="P15" i="6"/>
  <c r="K14" i="6"/>
  <c r="O14" i="6"/>
  <c r="O33" i="6"/>
  <c r="O19" i="6" s="1"/>
  <c r="M14" i="6"/>
  <c r="Q29" i="6"/>
  <c r="O15" i="6"/>
  <c r="P14" i="6" l="1"/>
  <c r="P33" i="6"/>
  <c r="P19" i="6" s="1"/>
  <c r="Q28" i="6"/>
  <c r="Q15" i="6"/>
  <c r="Q14" i="6" l="1"/>
  <c r="Q33" i="6"/>
  <c r="Q19" i="6" s="1"/>
</calcChain>
</file>

<file path=xl/sharedStrings.xml><?xml version="1.0" encoding="utf-8"?>
<sst xmlns="http://schemas.openxmlformats.org/spreadsheetml/2006/main" count="218" uniqueCount="186">
  <si>
    <t xml:space="preserve"> Անտառկառավարման պլանների կազմում</t>
  </si>
  <si>
    <t xml:space="preserve"> Կրթական օբյեկտների շենքային պայմանների բարելավում</t>
  </si>
  <si>
    <t>Սողանքային աղետի դեմ պայքար</t>
  </si>
  <si>
    <t>WGS-84 (ARMREF02) ազգային գեոդեզիական կոորդինատային համակարգին կոորդինատների համապատասխանեցում</t>
  </si>
  <si>
    <t>Հանրապետության տարածքում առկա սանիտարահիգիենիկ և բնապահպանական պահանջներին չհամապատասխանող աղբանոցների փակում, շահագործման ենթակա աղբավայրերի բարեկարգում (ՀՀ Գեղարքունիքի և ՀՀ Կոտայքի մարզերում առկա աղբավայրերի փակում, հանրապետության տարածքում շահագործվող աղբավայրերի բարեկարգում</t>
  </si>
  <si>
    <t xml:space="preserve">«Անալիտիկ» ՓԲԸ-ի լաբորատորիայի շենքի հիմնանորոգում և լաբորատոր սարքավորումների  վերազինում </t>
  </si>
  <si>
    <t>Ջրամբարների վերականգնման և վերազինման աշխատանքներ</t>
  </si>
  <si>
    <t>Օրվա կարգավորման ջրամբարների կառուցում և վերակառուցում</t>
  </si>
  <si>
    <t xml:space="preserve">Խորքային հորերի վերականգնում </t>
  </si>
  <si>
    <t>Հարկաբյուջետային շրջանակ</t>
  </si>
  <si>
    <t>Անվանական ՀՆԱ, մլրդ դրամ</t>
  </si>
  <si>
    <t>Իրական ՀՆԱ-ի աճ, %</t>
  </si>
  <si>
    <t>ՀՆԱ-ի դեֆլյատոր</t>
  </si>
  <si>
    <t>Անվանական ՀՆԱ-ի աճ, %</t>
  </si>
  <si>
    <t>Պետական բյուջե, % ՀՆԱ-ի նկատմամբ</t>
  </si>
  <si>
    <t>Պետական բյուջեի եկամուտներ և պաշտոնական դրամաշնորհներ</t>
  </si>
  <si>
    <t>Հարկային եկամուտներ</t>
  </si>
  <si>
    <t>Ոչ հարկային եկամուտներ և պաշտոնական դրամաշնորհներ</t>
  </si>
  <si>
    <t>Ծախսեր</t>
  </si>
  <si>
    <t>Ընթացիկ ծախսեր</t>
  </si>
  <si>
    <t>Ընթացիկ ծախսեր առանց տոկոսավճարների</t>
  </si>
  <si>
    <t>Տոկոսավճարներ</t>
  </si>
  <si>
    <t>Կապիտալ ծախսեր</t>
  </si>
  <si>
    <t>Պետական բյուջեի դեֆիցիտ (-) / պրոֆիցիտ (+)</t>
  </si>
  <si>
    <t>Պետական բյուջեի, մլրդ դրամ</t>
  </si>
  <si>
    <t>Մարզական օբյեկտների շինարարություն</t>
  </si>
  <si>
    <t>Փոքրաքանակ երեխաներով համալրված հանրակրթական դպրոցների  մոդուլային շենքերի գույքով ապահովում</t>
  </si>
  <si>
    <t>հազար  դրամներով</t>
  </si>
  <si>
    <t>Ծրագրային դասիչ</t>
  </si>
  <si>
    <t>Բյուջետային գլխավոր կարգադրիչների, ծրագրերի, միջոցառումների և ուղղությունների անվանումները</t>
  </si>
  <si>
    <t>Ծրագիր</t>
  </si>
  <si>
    <t>Միջոցառում</t>
  </si>
  <si>
    <t xml:space="preserve">ԸՆԴԱՄԵՆԸ </t>
  </si>
  <si>
    <t xml:space="preserve">այդ թվում՝ </t>
  </si>
  <si>
    <t>այդ թվում`</t>
  </si>
  <si>
    <t>ՀՀ ԿՐԹՈՒԹՅԱՆ, ԳԻՏՈՒԹՅԱՆ, ՄՇԱԿՈՒՅԹԻ ԵՎ ՍՊՈՐՏԻ ՆԱԽԱՐԱՐՈՒԹՅՈՒՆ</t>
  </si>
  <si>
    <t>Նախնական մասնագիտական (արհեստագործական) և միջին մասնագիտական ուսումնական հաստատությունների շենքային պայմանների բարելավում</t>
  </si>
  <si>
    <t>ՀՀ ՏԱՐԱԾՔԱՅԻՆ ԿԱՌԱՎԱՐՄԱՆ ԵՎ ԵՆԹԱԿԱՌՈՒՑՎԱԾՔՆԵՐԻ ՆԱԽԱՐԱՐՈՒԹՅՈՒՆ</t>
  </si>
  <si>
    <t>Ոռոգման համակարգերի հիմնանորոգում</t>
  </si>
  <si>
    <t>Գետերի և հեղեղատարների տեղամասերի ամրացման և մաքրման աշխատանքներ</t>
  </si>
  <si>
    <t>Արփա-Սևան ջրային համակարգի տեխնիկական վիճակի բարելավում</t>
  </si>
  <si>
    <t>ՀՀ տարածքում վարձակալի կողմից չսպասարկվող շուրջ 560 բնակավայրերում ջրամատակարարման և ջրահեռացման համակարգերի կառուցում</t>
  </si>
  <si>
    <t>ՀՀ  ՇՐՋԱԿԱ ՄԻՋԱՎԱՅՐԻ  ՆԱԽԱՐԱՐՈՒԹՅՈՒՆ</t>
  </si>
  <si>
    <t>Անտառվերականգնման և անտառապատման աշխատանքներ</t>
  </si>
  <si>
    <t>ՀՀ  ՊԱՇՏՊԱՆՈՒԹՅԱՆ   ՆԱԽԱՐԱՐՈՒԹՅՈՒՆ</t>
  </si>
  <si>
    <t>Կառավարության պարտք</t>
  </si>
  <si>
    <t>Պետական նշանակության ավտոճանապարհների հիմնանորոգում</t>
  </si>
  <si>
    <t>ՀՀ ԱՐՏԱԿԱՐԳ ԻՐԱՎԻՃԱԿՆԵՐԻ ՆԱԽԱՐԱՐՈՒԹՅՈՒՆ</t>
  </si>
  <si>
    <t>Նախնական մասնագիտական (արհեստագործական) և միջին մասնագիտական ուսումնական հաստատություններում ուսումնարտադրական բազայով ապահովում</t>
  </si>
  <si>
    <t>Ներդրումներ թանգարանների և պատկերասրահների հիմնանորոգման համար</t>
  </si>
  <si>
    <t>Բարձրագույն  ուսումնական հաստատությունների և «Զեյթուն» ուսանողական ավան» հիմնադրամի շենքային պայմանների բարելավում</t>
  </si>
  <si>
    <t>Ներդրումներ թատրոնների շենքերի կապիտալ վերանորոգման համար</t>
  </si>
  <si>
    <t>Փոքրաքանակ երեխաներով համալրված հանրակրթական դպրոցների  մոդուլային շենքերի կառուցում</t>
  </si>
  <si>
    <t>Ավագ մակարդակի կրթություն իրականացնող ուսումնական հաստատությունների շենքային պայմանների բարելավում</t>
  </si>
  <si>
    <t>Հանրակրթական կրթություն իրականացնող ուսումնական հաստատությունների նոր մարզադահլիճների կառուցում</t>
  </si>
  <si>
    <t>Հանրակրթական կրթություն իրականացնող ուսումնական հաստատությունների մարզադահլիճների վերակառուցում</t>
  </si>
  <si>
    <t>Աջակցություն համայնքներին մշակութային հաստատությունների շենքային պայմանների բարելավման համար</t>
  </si>
  <si>
    <t>ՀՀ պաշտպանության նախարարության շենքային պայմանների բարելավում</t>
  </si>
  <si>
    <t>Աղյուսակ N 1</t>
  </si>
  <si>
    <t>Աղյուսակ N 2</t>
  </si>
  <si>
    <t xml:space="preserve"> Ընդամենը </t>
  </si>
  <si>
    <t xml:space="preserve"> Վարկային
միջոցներ </t>
  </si>
  <si>
    <t xml:space="preserve"> Համաֆինան
սավորում </t>
  </si>
  <si>
    <t xml:space="preserve">Հայաստանի Հանրապետության 2021 թվականի պետական բյուջեով օտարերկրյա պետությունների և միջազգային կազմակերպությունների կողմից Հայաստանի Հանրապետությանը տրամադրված նպատակային վարկերի հաշվին իրականացվելիք ծրագրերով առաջնահերթ իրականացման ենթակա բյուջետային ծախսերի բաշխումն ըստ բյուջետային գլխավոր կարգադրիչների, ծրագրերի, միջոցառումների և ուղղությունների </t>
  </si>
  <si>
    <t>Հայաստանի Հանրապետության 2021 թվականի պետական բյուջեով նախատեսված ոչ ֆինանսական ակտիվների գծով առաջնահերթ իրականացման ենթակա բյուջետային ծախսերի բաշխումն ըստ բյուջետային գլխավոր կարգադրիչների, ծրագրերի, միջոցառումների և ուղղությունների (առանց օտարերկրյա պետությունների և միջազգային կազմակերպությունների կողմից Հայաստանի Հանրապետությանը տրամադրված նպատակային վարկերի և դրամաշնորհների հաշվին իրականացվելիք ծրագրերի)</t>
  </si>
  <si>
    <t>Ընդամենը</t>
  </si>
  <si>
    <t xml:space="preserve"> ՀՀ  արդարադատության նախարարություն</t>
  </si>
  <si>
    <t>Հակակոռուպցիոն քաղաքականության մշակում,ծրագրերի համակարգում  և մոնիտորինգի իրականացում</t>
  </si>
  <si>
    <t>Կոռուպցիոն գործերի քննության արդյունավետության բարձրացում</t>
  </si>
  <si>
    <t>Հակակոռուպցիոն գործերի դատական քննություն</t>
  </si>
  <si>
    <t>Կոռուպցիայի վերաբերյալ հանրային ընկալման իրավիճակի ուսումնասիրություն</t>
  </si>
  <si>
    <t>Հակակոռուպցիոն կոմիտեի շենքային պայմանների ապահովում</t>
  </si>
  <si>
    <t>Հակակոռուպցիոն կոմիտեի տեխնիկական հագեցվածության ապահովում</t>
  </si>
  <si>
    <t>Հակակոռուպցիոն կոմիտեի տրանսպորտային սարքավորումների հագեցվածության ապահովում</t>
  </si>
  <si>
    <t>Էլեկտրոնային ռեսուրսների ստեղծման կամ արդիականացման նախագծերի ապահովում</t>
  </si>
  <si>
    <t>Հակակոռուպցիոն դատարանի շենքային պայմանների ապահովում</t>
  </si>
  <si>
    <t>Հակակոռուպցիոն դատարանի տեխնիկական հագեցվածության ապահովում</t>
  </si>
  <si>
    <t>Հակակոռուպցիոն դատարանի տրանսպորտային սարքավորումների հագեցվածության ապահովում</t>
  </si>
  <si>
    <t>Դատական և իրավական բարեփոխումների ապահովում</t>
  </si>
  <si>
    <t>Փաստահավաք հանձնաժողովի ստեղծման աջակցություն</t>
  </si>
  <si>
    <t>Արբիտրաժի ինստիտուցիոնալ կառույցի ստեղծման աջակցություն</t>
  </si>
  <si>
    <t>Վեճերի լուծման այլընտրանքային եղանակների վերաբերյալ հանրային իրազեկում</t>
  </si>
  <si>
    <t>Սահմանադրական հանրաքվեի կազմակերպում</t>
  </si>
  <si>
    <t>Դատաիրավական ոլորտում բարեփոխումների վերաբերյալ հանրային իրազեկում</t>
  </si>
  <si>
    <t>Անվճար իրավաբանական օգնությոն  կառուցակարգերի զարգացում</t>
  </si>
  <si>
    <t>Էլեկտրոնային արդարադատության միասնական համակարգի ներդրում</t>
  </si>
  <si>
    <t>Փորձագիտական միասնական կենտրոնի նյութատեխնիկական հագեցվածության ապահովում</t>
  </si>
  <si>
    <t xml:space="preserve"> Քրեակատարողական ծառայություններ</t>
  </si>
  <si>
    <t>«Աջակցություն դատապարտյալներին» հիմնադրամի գործունեության ապահովում</t>
  </si>
  <si>
    <t>Քրեակատարողական ծառայության շենքային ապահովվածության և պայմանների բարելավում</t>
  </si>
  <si>
    <t>Քրեակատարողական բժշկության կենտրոնի կարողությունների զարգացում և տեխնիկական հագեցվածության ապահովում</t>
  </si>
  <si>
    <t>Քրեակատարողական հիմնարկներում ազատությունից զրկված հաշմանդամություն ունեցող անձանց պահպանման մատչելի պայմանների ապահովում</t>
  </si>
  <si>
    <t>Ազգային արխիվի ծրագիր</t>
  </si>
  <si>
    <t>ՀՀ արխիվային հավաքածուի պահպանության, համալրման, հաշվառման և օգտագործման ապահովում</t>
  </si>
  <si>
    <t xml:space="preserve"> Բարձրագույն դատական խորհուրդ</t>
  </si>
  <si>
    <t xml:space="preserve"> Դատական իշխանության գործունեության ապահովում և իրականացում</t>
  </si>
  <si>
    <t>Բարձրագույն դատական խորհրդի տրանսպորտային սարքավորումների ձեռքբերում</t>
  </si>
  <si>
    <t>Դատական համակարգի շենքային պայմանների ապահովում</t>
  </si>
  <si>
    <t>ՀՀ էկոնոմիկայի նախարարություն</t>
  </si>
  <si>
    <t>այդ թվում՝</t>
  </si>
  <si>
    <t xml:space="preserve"> Գյուղատնտեսության խթանման ծրագիր</t>
  </si>
  <si>
    <t xml:space="preserve"> Գյուղատնտեսական վարկերի տոկոսադրույքների սուբսիդավորում</t>
  </si>
  <si>
    <t xml:space="preserve"> Գյուղատնտեսական հումքի մթերումների (գնումների) նպատակով ագրովերամշակման ոլորտին տրամադրվող վարկերի տոկոսադրույքների սուբսիդավորում</t>
  </si>
  <si>
    <t>Գյուղատնտեսության արդիականացման ծրագիր</t>
  </si>
  <si>
    <t>Հայաստանի Հանրապետության գյուղատնտեսական տեխնիկայի ֆինանսական վարձակալության` լիզինգի պետական աջակցության ծրագիր</t>
  </si>
  <si>
    <t xml:space="preserve"> Հայաստանի Հանրապետության ագրոպարենային ոլորտի սարքավորումների ֆինանսական վարձակալության՛ լիզինգի պետական աջակցության ծրագիր</t>
  </si>
  <si>
    <t xml:space="preserve"> Էկոնոմիկայի ոլորտում պետական քաղաքականության մշակում, ծրագրերի համակարգում և մոնիտորինգ</t>
  </si>
  <si>
    <t xml:space="preserve"> Տնտեսական հետազոտություններ և վերլուծություններ</t>
  </si>
  <si>
    <t xml:space="preserve"> Աջակցություն փոքր և միջին ձեռնարկատիրությանը</t>
  </si>
  <si>
    <t xml:space="preserve"> ՓՄՁ-ի սուբյեկտներին աջակցության ծրագրերի համակարգում և կառավարում</t>
  </si>
  <si>
    <t>ՀՀ պետական եկամուտների կոմիտե</t>
  </si>
  <si>
    <t>ՀՀ պետական եկամուտների կոմիտեի զարգացման և վարչարարության բարելավման ռազմավարական ծրագիր</t>
  </si>
  <si>
    <t>Հանրության հետ երկխոսության մակարդակի բարելավում</t>
  </si>
  <si>
    <t>Մարդկային ռեսուրսների կառավարման արդի համակարգերի ներդրում /բարելավում/</t>
  </si>
  <si>
    <t>Կառավարման համակարգերի կատարելագործում</t>
  </si>
  <si>
    <t>Վարչարարության արդյունավետության բարձրացում, եկամուտների ավելացում, ստվերի կրճատում</t>
  </si>
  <si>
    <t>Ենթակառուցվածքների արդիականացում, կառուցում</t>
  </si>
  <si>
    <t>2021թվականի ժամանակահատվածում ռազմավարություններից բխող նոր նախաձեռնություններ՝ ըստ բյուջետային գլխավոր կարգադրիչների</t>
  </si>
  <si>
    <t>Աղյուսակ N 3</t>
  </si>
  <si>
    <t>Սոցիալական ներդրումների և տեղական զարգացման ծրագիր</t>
  </si>
  <si>
    <t>Համաշխարհային բանկի աջակցությամբ իրականացվող  Տարածքային զարգացման հիմնադրամի ծրագրի շրջանակներում ՀՀ տարածքներում ջրագծերի, առողջապահության, կրթության, մշակույթի, հատուկ խնամքի և  ենթակառուցվածքների ոլորտի վերականգնման և  շինարարության_x000D_ աշխատանքներ</t>
  </si>
  <si>
    <t>Քաղաքային զարգացում</t>
  </si>
  <si>
    <t>Ասիական զարգացման բանկի աջակցությամբ իրականացվող քաղաքային ենթակառուցվածքների և քաղաքի կայուն զարգացման ներդրումային ծրագրի շրջանակներում ճանապարհային շինարարություն</t>
  </si>
  <si>
    <t>Ասիական զարգացման բանկի աջակցությամբ իրականացվող քաղաքային ենթակառուցվածքների և քաղաքի կայուն զարգացման ներդրումային երկրորդ ծրագրի շրջանակներում ճանապարհային շինարարություն</t>
  </si>
  <si>
    <t>Վերակառուցման և զարգացման եվրոպական բանկի աջակցությամբ իրականացվող Գյումրու քաղաքային ճանապարհների  ծրագիր</t>
  </si>
  <si>
    <t>Դպրոցների սեյսմիկ անվտանգության մակարդակի բարձրացման ծրագիր</t>
  </si>
  <si>
    <t>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</si>
  <si>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>Ոռոգման համակարգի առողջացում</t>
  </si>
  <si>
    <t>Ֆրանսիայի Հանրապետության կառավարության աջակցությամբ իրականացվող Վեդու ջրամբարի կառուցում</t>
  </si>
  <si>
    <t>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տնտեսության_x000D_ ենթակառուցվածքների հիմնանորոգում</t>
  </si>
  <si>
    <t>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</t>
  </si>
  <si>
    <t xml:space="preserve">
31006</t>
  </si>
  <si>
    <t xml:space="preserve"> Գերմանիայի զարգացման վարկերի բանկի աջակցությամբ իրականացվող Ախուրյան գետի ջրային ռեսուրսների ինտեգրացված կառավարման ծրագրի երկրորդ փուլի շրջանակներում ջրային տնտեսության ենթակառուցվածքնների հիմնանորոգում</t>
  </si>
  <si>
    <t xml:space="preserve"> Գերմանիայի զարգացման վարկերի բանկի աջակցությամբ իրականացվող Ախուրյան գետի ջրային ռեսուրսների ինտեգրացված կառավարման փուլի 1 ծրագրով Ջրաձոր գյուղի վերաբնակեցման համար  ենթակառուցվածքնների և բնակելի տների կառուցում</t>
  </si>
  <si>
    <t>Ջրամատակարարաման և ջրահեռացման բարելավում</t>
  </si>
  <si>
    <t>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</si>
  <si>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>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</si>
  <si>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>Եվրոպակական ներդրումային բանկի աջակցությամբ իրականացվող Երևանի ջրամատակարարման_x000D_ բարելավման ծրագրի շրջանակներում ջրամատակարարման և ջրահեռացման_x000D_ ենթակառուցվածքների հիմնանորոգում</t>
  </si>
  <si>
    <t>Ճանապարհային ցանցի բարելավում</t>
  </si>
  <si>
    <t>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</si>
  <si>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>Ասիական զարգացման բանկի աջակցությամբ իրականացվող Հյուսիս-հարավ միջանցքի_x000D_ զարգացման ծրագրի համակարգում և կառավարում ( Տրանշ 2)</t>
  </si>
  <si>
    <t>Ասիական զարգացման բանկի աջակցությամբ իրականացվող Հյուսիս-հարավ միջանցքի_x000D_ զարգացման ծրագրի համակարգում և կառավարում (Տրանշ 3)</t>
  </si>
  <si>
    <t>Եվրասիական զարգացման բանկի աջակցությամբ իրականացվող Հյուսիս-հարավ միջանցքի_x000D_ զարգացման ծրագրի համակարգում և կառավարում</t>
  </si>
  <si>
    <t>Համաշխարհային բանկի աջակցությամբ իրականացվող Կենսական նշանակության
 ճանապարհային ցանցի բարելավման երկրորդ լրացուցիչ ֆինանսավորման ծրագրի համակարգում և կառավարում</t>
  </si>
  <si>
    <t>Համաշխարհային բանկի աջակցությամբ իրականացվող կենսական նշանակության_x000D_ ճանապարհային ցանցի բարելավման լրացուցիչ ծրագրի շրջանակներում ավտոճանապարհների_x000D_ բարեկարգման աշխատանքներ</t>
  </si>
  <si>
    <t>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</si>
  <si>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>Ասիական զարգացման բանկի աջակցությամբ իրականացվող Հյուսիս-հարավ միջանցքի_x000D_ զարգացման վարկային ծրագիր, Տրանշ 2</t>
  </si>
  <si>
    <t>Վերակառուցման և զարգացման եվրոպական բանկի աջակցությամբ իրականացվող ՀՀ պետական սահմանի Բագրատաշեն անցման կետի կամրջի վերակառուցման վարկային ծրագիր</t>
  </si>
  <si>
    <t>Եվրոպական ներդրումային բանկի աջակցությամբ իրականացվող Հյուսիս-հարավ միջանցքի_x000D_ զարգացման վարկային ծրագիր, Տրանշ 3</t>
  </si>
  <si>
    <t>Ասիական զարգացման բանկի աջակցությամբ իրականացվող Հյուսիս-հարավ միջանցքի զարգացման վարկային ծրագիր, Տրանշ 3</t>
  </si>
  <si>
    <t xml:space="preserve">Եվրասիական զարգացման բանկի աջակցությամբ իրականացվող Հյուսիս-հարավ միջանցքի_x000D_ զարգացման ծրագրի </t>
  </si>
  <si>
    <t>Համաշխարհային բանկի աջակցությամբ իրականացվող կենսական նշանակության  ճանապարհային ցանցի բարելավման երկրորդ լրացուցիչ ծրագրի շրջանակներում ավտոճանապարհների բարեկարգման աշխատանքներ</t>
  </si>
  <si>
    <t xml:space="preserve"> այդ թվում </t>
  </si>
  <si>
    <t>ՀՀ ՏԱՐԱԾՔԱՅԻՆ ԿԱՌԱՎԱՐՄԱՆ ԵՎ ԵՆԹԱԿԱՌՈՒՑՎԱԾՔՆԵՐԻ ՆԱԽԱՐԱՐՈՒԹՅՈՒՆ_x000D_</t>
  </si>
  <si>
    <t xml:space="preserve">Կորոնավիրուսի (COVID-19) տնտեսական հետևանքների չեզոքացման հետևանքով տրամադրված վարկերի տոկոսադրույքների սուբսիդավորում </t>
  </si>
  <si>
    <t>Կորոնավիրուսի (COVID-19) տնտեսական հետևանքների չեզոքացման  19-րդ միջոցառման շրջանակներում իրականացվող վարկավորման ապահովման նպատակով աջակցության տրամադրում</t>
  </si>
  <si>
    <t>Կորոնավիրուսի (COVID-19) տնտեսական հետևանքների չեզոքացման  23-րդ միջոցառման շրջանակներում իրականացվող աջակցության տրամադրում</t>
  </si>
  <si>
    <t xml:space="preserve">ՀՀ-ում աշնանացան ցորենի արտադրության խթանման նպատակով սուբսիդավորում </t>
  </si>
  <si>
    <t>ՀՀ-ում աշնանացան ցորենի արտադրության խթանմանը պետական աջակցություն</t>
  </si>
  <si>
    <t>Կորոնավիրուսի (COVID-19) տնտեսական հետևանքների չեզոքացման  24-րդ միջոցառման շրջանակներում իրականացվող աջակցության տրամադրում</t>
  </si>
  <si>
    <t>Հավելված N 6</t>
  </si>
  <si>
    <t>Ներդրումների և արտահանման խթանման ծրագիր</t>
  </si>
  <si>
    <t>Պետական աջակցություն Հայաստանի Հանրապետությունում ներդրումային ծրագրերի խթանմանը, իրականացմանը և հետներդրումային սպասարկմանը</t>
  </si>
  <si>
    <t>Անասնաբուժական ծառայություններ</t>
  </si>
  <si>
    <t>Հայաստանի Հանրապետությունում խոշոր եղջերավոր կենդանիների համարակալում և հաշվառում</t>
  </si>
  <si>
    <t>«Արամ Մանուկյանի անվան մարզառազմական մասնագիտացված դպրոց»ՊՈԱԿ-ի համար մարզադահլիճի կառուցում</t>
  </si>
  <si>
    <t>Մարզական օբյեկտների շենքային պայմանների բարելավում</t>
  </si>
  <si>
    <t>Ավագ մակարդակի կրթություն իրականացնող ուսումնական հաստատությունների նոր շենքերի կառուցում</t>
  </si>
  <si>
    <t>ՀՀ պաշտպանության նախարարություն /ՀՀ ռազմական կցորդների և ներկայացուցիչների պահպանում/</t>
  </si>
  <si>
    <t xml:space="preserve">առաջարկվում է լրացուցիչ ծախս օտարերկրյա պետություններում գործող ՀՀ ռազմական կցորդների և ներկայացուցիչների ծառայության հետ կապված ծախսերի ամսական փոխհատուցման չափերի ավելացման հետ կապված։ </t>
  </si>
  <si>
    <t>ՀՀ արտաքին գործերի նախարարություն</t>
  </si>
  <si>
    <t xml:space="preserve">Փակ ընթացակարգով շրջանառվող նախագիծ ՀՀ դեսպանությունների և ներկայացուցչությունների պահպանման գծով լրացուցիչ ծախսերի առաջարկ։ </t>
  </si>
  <si>
    <t>ՀՀ տարածքային կառավարման և ենթակառուցվածքների նախարարություն</t>
  </si>
  <si>
    <t>Եվրոպական ներդրումային բանկի աջակցությամբ իրականացվող Հյուսիս-հարավ միջանցքի զարգացման ծրագրի համակարգում և կառավարում (Տրանշ 3)</t>
  </si>
  <si>
    <t>ՀՀ կառավարության համաֆինանսավորում</t>
  </si>
  <si>
    <t>ջրային ոլորտի լրացուցիչ</t>
  </si>
  <si>
    <t>Ջրամբարների անվտանգության հսկողություն և զննում, տեխնիկական վիճակի զննման ակտերի կազմում</t>
  </si>
  <si>
    <t>Ջրամբարների անվտանգության հայտարարագրերի կազմում և փորձաքննություն</t>
  </si>
  <si>
    <t>ՀՏԿ-ների (հիդրոտեխնիկական կառուցվածքների), դրանցով զբաղեցված տարածքների և անօտարելի գոտիների տակ  զբաղեցված հողերի սեփականության իրավունքի ձևակերպում և գրանցում</t>
  </si>
  <si>
    <t>ՀՀ կոռուպցիայի կանխարգելման հանձնաժողով</t>
  </si>
  <si>
    <t>11001- Կոռուպցիայի կանխարգելում և բարեվարքության համակարգի զարգացում /ապարատ/</t>
  </si>
  <si>
    <t>Նոր միջոցառումնր</t>
  </si>
  <si>
    <t>ՀՀ վարչապետի աշխատակազմ</t>
  </si>
  <si>
    <t xml:space="preserve">Տեսչական մարմինների բյուջետային հայտերի վերանայում </t>
  </si>
  <si>
    <t xml:space="preserve">ՀՀ առողջապահության նախարարություն </t>
  </si>
  <si>
    <t>Վիրավոր զինծառայողների ստացիոնար պայմաններում վերականգնողական բուժում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</si>
</sst>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₽_-;\-* #,##0.00\ _₽_-;_-* &quot;-&quot;??\ _₽_-;_-@_-"/>
    <numFmt numFmtId="165" formatCode="_-* #,##0.00_-;\-* #,##0.00_-;_-* &quot;-&quot;??_-;_-@_-"/>
    <numFmt numFmtId="166" formatCode="_-* #,##0.00_р_._-;\-* #,##0.00_р_._-;_-* &quot;-&quot;??_р_._-;_-@_-"/>
    <numFmt numFmtId="167" formatCode="##,##0.0;\(##,##0.0\);\-"/>
    <numFmt numFmtId="168" formatCode="#,##0.0_);\(#,##0.0\)"/>
    <numFmt numFmtId="169" formatCode="0.0"/>
    <numFmt numFmtId="170" formatCode="#,##0.0"/>
    <numFmt numFmtId="171" formatCode="General_)"/>
    <numFmt numFmtId="172" formatCode="0.00000"/>
    <numFmt numFmtId="173" formatCode="_(* #,##0.0_);_(* \(#,##0.0\);_(* &quot;-&quot;??_);_(@_)"/>
  </numFmts>
  <fonts count="115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GHEA Grapalat"/>
      <family val="2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10"/>
      <name val="Arial Armenian"/>
      <family val="2"/>
    </font>
    <font>
      <sz val="10"/>
      <name val="Times Armenian"/>
      <family val="1"/>
    </font>
    <font>
      <sz val="10"/>
      <name val="Arial Armenian"/>
      <family val="2"/>
    </font>
    <font>
      <sz val="11"/>
      <color theme="1"/>
      <name val="GHEA Grapalat"/>
      <family val="3"/>
    </font>
    <font>
      <b/>
      <sz val="16"/>
      <color theme="1"/>
      <name val="GHEA Grapalat"/>
      <family val="3"/>
    </font>
    <font>
      <sz val="11"/>
      <name val="Arial"/>
      <family val="2"/>
    </font>
    <font>
      <b/>
      <sz val="11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rgb="FFFF0000"/>
      <name val="GHEA Grapalat"/>
      <family val="3"/>
    </font>
    <font>
      <u/>
      <sz val="11"/>
      <color theme="10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1"/>
      <color theme="1"/>
      <name val="Arial Armenian"/>
      <family val="2"/>
    </font>
    <font>
      <u/>
      <sz val="11"/>
      <color theme="10"/>
      <name val="Calibri"/>
      <family val="2"/>
      <charset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b/>
      <sz val="12"/>
      <color theme="1"/>
      <name val="GHEA Grapalat"/>
      <family val="3"/>
    </font>
    <font>
      <sz val="12"/>
      <color theme="1"/>
      <name val="GHEA Grapalat"/>
      <family val="3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  <font>
      <b/>
      <u/>
      <sz val="12"/>
      <color theme="1"/>
      <name val="GHEA Grapalat"/>
      <family val="3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 LatArm"/>
      <family val="2"/>
    </font>
    <font>
      <sz val="10"/>
      <name val="Arial"/>
      <family val="2"/>
      <charset val="204"/>
    </font>
    <font>
      <u/>
      <sz val="8"/>
      <color indexed="12"/>
      <name val="Arial Armenian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8"/>
      <name val="Calibri"/>
      <family val="2"/>
    </font>
    <font>
      <u/>
      <sz val="10"/>
      <color theme="10"/>
      <name val="Arial"/>
      <family val="2"/>
    </font>
    <font>
      <sz val="18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</font>
    <font>
      <sz val="10"/>
      <name val="Arial Cyr"/>
      <family val="2"/>
    </font>
    <font>
      <sz val="10"/>
      <color theme="1"/>
      <name val="Arial Armenian"/>
      <family val="2"/>
    </font>
    <font>
      <sz val="10"/>
      <color rgb="FF000000"/>
      <name val="Arial"/>
      <family val="2"/>
    </font>
    <font>
      <sz val="12"/>
      <name val="Times New Roman"/>
      <family val="1"/>
    </font>
    <font>
      <sz val="11"/>
      <color theme="1"/>
      <name val="GHEA Grapalat"/>
      <family val="2"/>
    </font>
    <font>
      <sz val="10"/>
      <name val="Arial Cyr"/>
      <family val="2"/>
      <charset val="204"/>
    </font>
    <font>
      <sz val="11"/>
      <color indexed="62"/>
      <name val="Calibri"/>
      <family val="2"/>
      <charset val="1"/>
    </font>
    <font>
      <b/>
      <sz val="11"/>
      <color indexed="63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0"/>
      <color indexed="12"/>
      <name val="Arial Cyr"/>
      <family val="2"/>
      <charset val="204"/>
    </font>
    <font>
      <b/>
      <sz val="11"/>
      <color indexed="8"/>
      <name val="Calibri"/>
      <family val="2"/>
      <charset val="1"/>
    </font>
    <font>
      <b/>
      <sz val="11"/>
      <color indexed="9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indexed="60"/>
      <name val="Calibri"/>
      <family val="2"/>
      <charset val="1"/>
    </font>
    <font>
      <sz val="11"/>
      <color indexed="20"/>
      <name val="Calibri"/>
      <family val="2"/>
      <charset val="1"/>
    </font>
    <font>
      <i/>
      <sz val="11"/>
      <color indexed="23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10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1"/>
      <name val="GHEA Grapalat"/>
      <family val="3"/>
    </font>
    <font>
      <b/>
      <sz val="11"/>
      <color rgb="FF000000"/>
      <name val="GHEA Grapalat"/>
      <family val="3"/>
    </font>
    <font>
      <b/>
      <sz val="12"/>
      <name val="GHEA Grapalat"/>
      <family val="3"/>
    </font>
    <font>
      <b/>
      <sz val="10"/>
      <name val="GHEA Grapalat"/>
      <family val="3"/>
    </font>
    <font>
      <sz val="12"/>
      <name val="GHEA Grapalat"/>
      <family val="3"/>
    </font>
    <font>
      <sz val="10"/>
      <name val="GHEA Grapalat"/>
      <family val="3"/>
    </font>
    <font>
      <sz val="11"/>
      <name val="GHEA Grapalat"/>
      <family val="3"/>
    </font>
    <font>
      <b/>
      <sz val="12"/>
      <color rgb="FF000000"/>
      <name val="GHEA Grapalat"/>
      <family val="3"/>
    </font>
    <font>
      <sz val="12"/>
      <color rgb="FF000000"/>
      <name val="GHEA Grapalat"/>
      <family val="3"/>
    </font>
    <font>
      <sz val="11"/>
      <color rgb="FF000000"/>
      <name val="Calibri"/>
      <family val="2"/>
      <charset val="204"/>
    </font>
    <font>
      <b/>
      <i/>
      <sz val="11"/>
      <name val="GHEA Grapalat"/>
      <family val="3"/>
    </font>
    <font>
      <i/>
      <sz val="11"/>
      <name val="GHEA Grapalat"/>
      <family val="3"/>
    </font>
    <font>
      <u/>
      <sz val="12"/>
      <color theme="1"/>
      <name val="GHEA Grapalat"/>
      <family val="3"/>
    </font>
    <font>
      <sz val="10"/>
      <color rgb="FF000000"/>
      <name val="GHEA Grapalat"/>
      <family val="3"/>
    </font>
  </fonts>
  <fills count="5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64"/>
      </patternFill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94">
    <xf numFmtId="0" fontId="0" fillId="0" borderId="0">
      <alignment horizontal="left" vertical="top" wrapText="1"/>
    </xf>
    <xf numFmtId="167" fontId="7" fillId="0" borderId="0" applyFill="0" applyBorder="0" applyProtection="0">
      <alignment horizontal="right" vertical="top"/>
    </xf>
    <xf numFmtId="0" fontId="9" fillId="0" borderId="0"/>
    <xf numFmtId="0" fontId="10" fillId="0" borderId="0"/>
    <xf numFmtId="9" fontId="10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/>
    <xf numFmtId="0" fontId="6" fillId="0" borderId="0"/>
    <xf numFmtId="0" fontId="12" fillId="0" borderId="0"/>
    <xf numFmtId="165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4" fillId="2" borderId="1" applyNumberFormat="0" applyFont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0" borderId="0"/>
    <xf numFmtId="165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2" borderId="1" applyNumberFormat="0" applyFont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165" fontId="7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8" fillId="0" borderId="0"/>
    <xf numFmtId="0" fontId="7" fillId="0" borderId="0">
      <alignment horizontal="left" vertical="top" wrapText="1"/>
    </xf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21" fillId="0" borderId="0"/>
    <xf numFmtId="0" fontId="22" fillId="0" borderId="0"/>
    <xf numFmtId="0" fontId="23" fillId="0" borderId="0"/>
    <xf numFmtId="165" fontId="11" fillId="0" borderId="0" applyFont="0" applyFill="0" applyBorder="0" applyAlignment="0" applyProtection="0"/>
    <xf numFmtId="0" fontId="2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1" fillId="0" borderId="0"/>
    <xf numFmtId="0" fontId="24" fillId="0" borderId="0"/>
    <xf numFmtId="0" fontId="8" fillId="0" borderId="0"/>
    <xf numFmtId="0" fontId="8" fillId="0" borderId="0"/>
    <xf numFmtId="0" fontId="23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1" fillId="0" borderId="0"/>
    <xf numFmtId="0" fontId="22" fillId="0" borderId="0"/>
    <xf numFmtId="0" fontId="21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43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8" fillId="0" borderId="0"/>
    <xf numFmtId="0" fontId="11" fillId="0" borderId="0"/>
    <xf numFmtId="0" fontId="23" fillId="0" borderId="0"/>
    <xf numFmtId="0" fontId="23" fillId="0" borderId="0"/>
    <xf numFmtId="0" fontId="8" fillId="0" borderId="0"/>
    <xf numFmtId="0" fontId="3" fillId="0" borderId="0"/>
    <xf numFmtId="0" fontId="3" fillId="0" borderId="0"/>
    <xf numFmtId="0" fontId="8" fillId="0" borderId="0"/>
    <xf numFmtId="165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  <xf numFmtId="0" fontId="11" fillId="0" borderId="0"/>
    <xf numFmtId="0" fontId="28" fillId="22" borderId="37" applyNumberFormat="0" applyAlignment="0" applyProtection="0"/>
    <xf numFmtId="0" fontId="29" fillId="35" borderId="38" applyNumberFormat="0" applyAlignment="0" applyProtection="0"/>
    <xf numFmtId="0" fontId="30" fillId="35" borderId="37" applyNumberFormat="0" applyAlignment="0" applyProtection="0"/>
    <xf numFmtId="0" fontId="34" fillId="0" borderId="39" applyNumberFormat="0" applyFill="0" applyAlignment="0" applyProtection="0"/>
    <xf numFmtId="0" fontId="8" fillId="38" borderId="40" applyNumberFormat="0" applyFont="0" applyAlignment="0" applyProtection="0"/>
    <xf numFmtId="0" fontId="43" fillId="0" borderId="0"/>
    <xf numFmtId="0" fontId="44" fillId="0" borderId="0"/>
    <xf numFmtId="9" fontId="3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42" applyNumberFormat="0" applyFill="0" applyAlignment="0" applyProtection="0"/>
    <xf numFmtId="0" fontId="52" fillId="0" borderId="43" applyNumberFormat="0" applyFill="0" applyAlignment="0" applyProtection="0"/>
    <xf numFmtId="0" fontId="53" fillId="0" borderId="44" applyNumberFormat="0" applyFill="0" applyAlignment="0" applyProtection="0"/>
    <xf numFmtId="0" fontId="53" fillId="0" borderId="0" applyNumberFormat="0" applyFill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6" fillId="41" borderId="0" applyNumberFormat="0" applyBorder="0" applyAlignment="0" applyProtection="0"/>
    <xf numFmtId="0" fontId="57" fillId="42" borderId="45" applyNumberFormat="0" applyAlignment="0" applyProtection="0"/>
    <xf numFmtId="0" fontId="58" fillId="43" borderId="46" applyNumberFormat="0" applyAlignment="0" applyProtection="0"/>
    <xf numFmtId="0" fontId="59" fillId="43" borderId="45" applyNumberFormat="0" applyAlignment="0" applyProtection="0"/>
    <xf numFmtId="0" fontId="60" fillId="0" borderId="47" applyNumberFormat="0" applyFill="0" applyAlignment="0" applyProtection="0"/>
    <xf numFmtId="0" fontId="61" fillId="44" borderId="48" applyNumberFormat="0" applyAlignment="0" applyProtection="0"/>
    <xf numFmtId="0" fontId="62" fillId="0" borderId="0" applyNumberFormat="0" applyFill="0" applyBorder="0" applyAlignment="0" applyProtection="0"/>
    <xf numFmtId="0" fontId="2" fillId="2" borderId="1" applyNumberFormat="0" applyFont="0" applyAlignment="0" applyProtection="0"/>
    <xf numFmtId="0" fontId="63" fillId="0" borderId="0" applyNumberFormat="0" applyFill="0" applyBorder="0" applyAlignment="0" applyProtection="0"/>
    <xf numFmtId="0" fontId="64" fillId="0" borderId="49" applyNumberFormat="0" applyFill="0" applyAlignment="0" applyProtection="0"/>
    <xf numFmtId="0" fontId="65" fillId="45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65" fillId="46" borderId="0" applyNumberFormat="0" applyBorder="0" applyAlignment="0" applyProtection="0"/>
    <xf numFmtId="0" fontId="65" fillId="47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65" fillId="48" borderId="0" applyNumberFormat="0" applyBorder="0" applyAlignment="0" applyProtection="0"/>
    <xf numFmtId="0" fontId="65" fillId="49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65" fillId="50" borderId="0" applyNumberFormat="0" applyBorder="0" applyAlignment="0" applyProtection="0"/>
    <xf numFmtId="0" fontId="65" fillId="51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65" fillId="54" borderId="0" applyNumberFormat="0" applyBorder="0" applyAlignment="0" applyProtection="0"/>
    <xf numFmtId="0" fontId="65" fillId="55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65" fillId="5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4" fillId="0" borderId="60" applyNumberFormat="0" applyFill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2" borderId="1" applyNumberFormat="0" applyFont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2" borderId="1" applyNumberFormat="0" applyFont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165" fontId="2" fillId="0" borderId="0" applyFont="0" applyFill="0" applyBorder="0" applyAlignment="0" applyProtection="0"/>
    <xf numFmtId="0" fontId="28" fillId="22" borderId="58" applyNumberFormat="0" applyAlignment="0" applyProtection="0"/>
    <xf numFmtId="165" fontId="2" fillId="0" borderId="0" applyFont="0" applyFill="0" applyBorder="0" applyAlignment="0" applyProtection="0"/>
    <xf numFmtId="0" fontId="30" fillId="35" borderId="58" applyNumberFormat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0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29" fillId="35" borderId="63" applyNumberFormat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4" borderId="0" applyNumberFormat="0" applyBorder="0" applyAlignment="0" applyProtection="0"/>
    <xf numFmtId="0" fontId="28" fillId="22" borderId="50" applyNumberFormat="0" applyAlignment="0" applyProtection="0"/>
    <xf numFmtId="0" fontId="29" fillId="35" borderId="51" applyNumberFormat="0" applyAlignment="0" applyProtection="0"/>
    <xf numFmtId="0" fontId="30" fillId="35" borderId="50" applyNumberFormat="0" applyAlignment="0" applyProtection="0"/>
    <xf numFmtId="0" fontId="31" fillId="0" borderId="32" applyNumberFormat="0" applyFill="0" applyAlignment="0" applyProtection="0"/>
    <xf numFmtId="0" fontId="32" fillId="0" borderId="33" applyNumberFormat="0" applyFill="0" applyAlignment="0" applyProtection="0"/>
    <xf numFmtId="0" fontId="33" fillId="0" borderId="34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52" applyNumberFormat="0" applyFill="0" applyAlignment="0" applyProtection="0"/>
    <xf numFmtId="0" fontId="35" fillId="36" borderId="35" applyNumberFormat="0" applyAlignment="0" applyProtection="0"/>
    <xf numFmtId="0" fontId="36" fillId="0" borderId="0" applyNumberFormat="0" applyFill="0" applyBorder="0" applyAlignment="0" applyProtection="0"/>
    <xf numFmtId="0" fontId="37" fillId="37" borderId="0" applyNumberFormat="0" applyBorder="0" applyAlignment="0" applyProtection="0"/>
    <xf numFmtId="0" fontId="38" fillId="18" borderId="0" applyNumberFormat="0" applyBorder="0" applyAlignment="0" applyProtection="0"/>
    <xf numFmtId="0" fontId="39" fillId="0" borderId="0" applyNumberFormat="0" applyFill="0" applyBorder="0" applyAlignment="0" applyProtection="0"/>
    <xf numFmtId="0" fontId="8" fillId="38" borderId="53" applyNumberFormat="0" applyFont="0" applyAlignment="0" applyProtection="0"/>
    <xf numFmtId="0" fontId="40" fillId="0" borderId="36" applyNumberFormat="0" applyFill="0" applyAlignment="0" applyProtection="0"/>
    <xf numFmtId="0" fontId="41" fillId="0" borderId="0" applyNumberFormat="0" applyFill="0" applyBorder="0" applyAlignment="0" applyProtection="0"/>
    <xf numFmtId="0" fontId="29" fillId="35" borderId="67" applyNumberFormat="0" applyAlignment="0" applyProtection="0"/>
    <xf numFmtId="0" fontId="42" fillId="19" borderId="0" applyNumberFormat="0" applyBorder="0" applyAlignment="0" applyProtection="0"/>
    <xf numFmtId="0" fontId="29" fillId="35" borderId="59" applyNumberFormat="0" applyAlignment="0" applyProtection="0"/>
    <xf numFmtId="0" fontId="28" fillId="22" borderId="66" applyNumberFormat="0" applyAlignment="0" applyProtection="0"/>
    <xf numFmtId="0" fontId="28" fillId="22" borderId="50" applyNumberFormat="0" applyAlignment="0" applyProtection="0"/>
    <xf numFmtId="0" fontId="29" fillId="35" borderId="51" applyNumberFormat="0" applyAlignment="0" applyProtection="0"/>
    <xf numFmtId="0" fontId="30" fillId="35" borderId="50" applyNumberFormat="0" applyAlignment="0" applyProtection="0"/>
    <xf numFmtId="0" fontId="34" fillId="0" borderId="52" applyNumberFormat="0" applyFill="0" applyAlignment="0" applyProtection="0"/>
    <xf numFmtId="0" fontId="8" fillId="38" borderId="53" applyNumberFormat="0" applyFont="0" applyAlignment="0" applyProtection="0"/>
    <xf numFmtId="0" fontId="67" fillId="0" borderId="0"/>
    <xf numFmtId="0" fontId="8" fillId="38" borderId="69" applyNumberFormat="0" applyFont="0" applyAlignment="0" applyProtection="0"/>
    <xf numFmtId="0" fontId="28" fillId="22" borderId="66" applyNumberFormat="0" applyAlignment="0" applyProtection="0"/>
    <xf numFmtId="0" fontId="8" fillId="38" borderId="61" applyNumberFormat="0" applyFont="0" applyAlignment="0" applyProtection="0"/>
    <xf numFmtId="0" fontId="8" fillId="38" borderId="65" applyNumberFormat="0" applyFont="0" applyAlignment="0" applyProtection="0"/>
    <xf numFmtId="0" fontId="28" fillId="22" borderId="62" applyNumberFormat="0" applyAlignment="0" applyProtection="0"/>
    <xf numFmtId="0" fontId="30" fillId="35" borderId="62" applyNumberFormat="0" applyAlignment="0" applyProtection="0"/>
    <xf numFmtId="0" fontId="8" fillId="38" borderId="69" applyNumberFormat="0" applyFont="0" applyAlignment="0" applyProtection="0"/>
    <xf numFmtId="0" fontId="28" fillId="22" borderId="54" applyNumberFormat="0" applyAlignment="0" applyProtection="0"/>
    <xf numFmtId="0" fontId="29" fillId="35" borderId="55" applyNumberFormat="0" applyAlignment="0" applyProtection="0"/>
    <xf numFmtId="0" fontId="30" fillId="35" borderId="54" applyNumberFormat="0" applyAlignment="0" applyProtection="0"/>
    <xf numFmtId="0" fontId="34" fillId="0" borderId="56" applyNumberFormat="0" applyFill="0" applyAlignment="0" applyProtection="0"/>
    <xf numFmtId="0" fontId="34" fillId="0" borderId="64" applyNumberFormat="0" applyFill="0" applyAlignment="0" applyProtection="0"/>
    <xf numFmtId="0" fontId="34" fillId="0" borderId="68" applyNumberFormat="0" applyFill="0" applyAlignment="0" applyProtection="0"/>
    <xf numFmtId="0" fontId="8" fillId="38" borderId="57" applyNumberFormat="0" applyFont="0" applyAlignment="0" applyProtection="0"/>
    <xf numFmtId="0" fontId="34" fillId="0" borderId="68" applyNumberFormat="0" applyFill="0" applyAlignment="0" applyProtection="0"/>
    <xf numFmtId="0" fontId="30" fillId="35" borderId="66" applyNumberFormat="0" applyAlignment="0" applyProtection="0"/>
    <xf numFmtId="0" fontId="29" fillId="35" borderId="67" applyNumberFormat="0" applyAlignment="0" applyProtection="0"/>
    <xf numFmtId="0" fontId="28" fillId="22" borderId="54" applyNumberFormat="0" applyAlignment="0" applyProtection="0"/>
    <xf numFmtId="0" fontId="29" fillId="35" borderId="55" applyNumberFormat="0" applyAlignment="0" applyProtection="0"/>
    <xf numFmtId="0" fontId="30" fillId="35" borderId="54" applyNumberFormat="0" applyAlignment="0" applyProtection="0"/>
    <xf numFmtId="0" fontId="34" fillId="0" borderId="56" applyNumberFormat="0" applyFill="0" applyAlignment="0" applyProtection="0"/>
    <xf numFmtId="0" fontId="8" fillId="38" borderId="57" applyNumberFormat="0" applyFont="0" applyAlignment="0" applyProtection="0"/>
    <xf numFmtId="0" fontId="28" fillId="22" borderId="58" applyNumberFormat="0" applyAlignment="0" applyProtection="0"/>
    <xf numFmtId="0" fontId="29" fillId="35" borderId="59" applyNumberFormat="0" applyAlignment="0" applyProtection="0"/>
    <xf numFmtId="0" fontId="30" fillId="35" borderId="58" applyNumberFormat="0" applyAlignment="0" applyProtection="0"/>
    <xf numFmtId="0" fontId="34" fillId="0" borderId="60" applyNumberFormat="0" applyFill="0" applyAlignment="0" applyProtection="0"/>
    <xf numFmtId="0" fontId="8" fillId="38" borderId="61" applyNumberFormat="0" applyFont="0" applyAlignment="0" applyProtection="0"/>
    <xf numFmtId="0" fontId="28" fillId="22" borderId="62" applyNumberFormat="0" applyAlignment="0" applyProtection="0"/>
    <xf numFmtId="0" fontId="29" fillId="35" borderId="63" applyNumberFormat="0" applyAlignment="0" applyProtection="0"/>
    <xf numFmtId="0" fontId="30" fillId="35" borderId="62" applyNumberFormat="0" applyAlignment="0" applyProtection="0"/>
    <xf numFmtId="0" fontId="34" fillId="0" borderId="64" applyNumberFormat="0" applyFill="0" applyAlignment="0" applyProtection="0"/>
    <xf numFmtId="0" fontId="8" fillId="38" borderId="65" applyNumberFormat="0" applyFont="0" applyAlignment="0" applyProtection="0"/>
    <xf numFmtId="0" fontId="30" fillId="35" borderId="66" applyNumberFormat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69" fillId="17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69" fillId="20" borderId="0" applyNumberFormat="0" applyBorder="0" applyAlignment="0" applyProtection="0"/>
    <xf numFmtId="0" fontId="69" fillId="21" borderId="0" applyNumberFormat="0" applyBorder="0" applyAlignment="0" applyProtection="0"/>
    <xf numFmtId="0" fontId="69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69" fillId="23" borderId="0" applyNumberFormat="0" applyBorder="0" applyAlignment="0" applyProtection="0"/>
    <xf numFmtId="0" fontId="69" fillId="24" borderId="0" applyNumberFormat="0" applyBorder="0" applyAlignment="0" applyProtection="0"/>
    <xf numFmtId="0" fontId="69" fillId="25" borderId="0" applyNumberFormat="0" applyBorder="0" applyAlignment="0" applyProtection="0"/>
    <xf numFmtId="0" fontId="69" fillId="20" borderId="0" applyNumberFormat="0" applyBorder="0" applyAlignment="0" applyProtection="0"/>
    <xf numFmtId="0" fontId="69" fillId="23" borderId="0" applyNumberFormat="0" applyBorder="0" applyAlignment="0" applyProtection="0"/>
    <xf numFmtId="0" fontId="69" fillId="26" borderId="0" applyNumberFormat="0" applyBorder="0" applyAlignment="0" applyProtection="0"/>
    <xf numFmtId="0" fontId="65" fillId="46" borderId="0" applyNumberFormat="0" applyBorder="0" applyAlignment="0" applyProtection="0"/>
    <xf numFmtId="0" fontId="65" fillId="48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50" borderId="0" applyNumberFormat="0" applyBorder="0" applyAlignment="0" applyProtection="0"/>
    <xf numFmtId="0" fontId="65" fillId="28" borderId="0" applyNumberFormat="0" applyBorder="0" applyAlignment="0" applyProtection="0"/>
    <xf numFmtId="0" fontId="65" fillId="28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2" borderId="0" applyNumberFormat="0" applyBorder="0" applyAlignment="0" applyProtection="0"/>
    <xf numFmtId="0" fontId="65" fillId="54" borderId="0" applyNumberFormat="0" applyBorder="0" applyAlignment="0" applyProtection="0"/>
    <xf numFmtId="0" fontId="65" fillId="30" borderId="0" applyNumberFormat="0" applyBorder="0" applyAlignment="0" applyProtection="0"/>
    <xf numFmtId="0" fontId="65" fillId="30" borderId="0" applyNumberFormat="0" applyBorder="0" applyAlignment="0" applyProtection="0"/>
    <xf numFmtId="0" fontId="65" fillId="56" borderId="0" applyNumberFormat="0" applyBorder="0" applyAlignment="0" applyProtection="0"/>
    <xf numFmtId="0" fontId="65" fillId="56" borderId="0" applyNumberFormat="0" applyBorder="0" applyAlignment="0" applyProtection="0"/>
    <xf numFmtId="0" fontId="65" fillId="56" borderId="0" applyNumberFormat="0" applyBorder="0" applyAlignment="0" applyProtection="0"/>
    <xf numFmtId="0" fontId="65" fillId="56" borderId="0" applyNumberFormat="0" applyBorder="0" applyAlignment="0" applyProtection="0"/>
    <xf numFmtId="0" fontId="65" fillId="56" borderId="0" applyNumberFormat="0" applyBorder="0" applyAlignment="0" applyProtection="0"/>
    <xf numFmtId="0" fontId="65" fillId="56" borderId="0" applyNumberFormat="0" applyBorder="0" applyAlignment="0" applyProtection="0"/>
    <xf numFmtId="0" fontId="70" fillId="27" borderId="0" applyNumberFormat="0" applyBorder="0" applyAlignment="0" applyProtection="0"/>
    <xf numFmtId="0" fontId="70" fillId="24" borderId="0" applyNumberFormat="0" applyBorder="0" applyAlignment="0" applyProtection="0"/>
    <xf numFmtId="0" fontId="70" fillId="25" borderId="0" applyNumberFormat="0" applyBorder="0" applyAlignment="0" applyProtection="0"/>
    <xf numFmtId="0" fontId="70" fillId="28" borderId="0" applyNumberFormat="0" applyBorder="0" applyAlignment="0" applyProtection="0"/>
    <xf numFmtId="0" fontId="70" fillId="29" borderId="0" applyNumberFormat="0" applyBorder="0" applyAlignment="0" applyProtection="0"/>
    <xf numFmtId="0" fontId="70" fillId="30" borderId="0" applyNumberFormat="0" applyBorder="0" applyAlignment="0" applyProtection="0"/>
    <xf numFmtId="0" fontId="65" fillId="45" borderId="0" applyNumberFormat="0" applyBorder="0" applyAlignment="0" applyProtection="0"/>
    <xf numFmtId="0" fontId="65" fillId="47" borderId="0" applyNumberFormat="0" applyBorder="0" applyAlignment="0" applyProtection="0"/>
    <xf numFmtId="0" fontId="65" fillId="49" borderId="0" applyNumberFormat="0" applyBorder="0" applyAlignment="0" applyProtection="0"/>
    <xf numFmtId="0" fontId="65" fillId="51" borderId="0" applyNumberFormat="0" applyBorder="0" applyAlignment="0" applyProtection="0"/>
    <xf numFmtId="0" fontId="65" fillId="53" borderId="0" applyNumberFormat="0" applyBorder="0" applyAlignment="0" applyProtection="0"/>
    <xf numFmtId="0" fontId="65" fillId="55" borderId="0" applyNumberFormat="0" applyBorder="0" applyAlignment="0" applyProtection="0"/>
    <xf numFmtId="0" fontId="55" fillId="40" borderId="0" applyNumberFormat="0" applyBorder="0" applyAlignment="0" applyProtection="0"/>
    <xf numFmtId="0" fontId="59" fillId="43" borderId="45" applyNumberFormat="0" applyAlignment="0" applyProtection="0"/>
    <xf numFmtId="0" fontId="61" fillId="44" borderId="48" applyNumberFormat="0" applyAlignment="0" applyProtection="0"/>
    <xf numFmtId="43" fontId="7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171" fontId="2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54" fillId="39" borderId="0" applyNumberFormat="0" applyBorder="0" applyAlignment="0" applyProtection="0"/>
    <xf numFmtId="0" fontId="51" fillId="0" borderId="42" applyNumberFormat="0" applyFill="0" applyAlignment="0" applyProtection="0"/>
    <xf numFmtId="0" fontId="52" fillId="0" borderId="43" applyNumberFormat="0" applyFill="0" applyAlignment="0" applyProtection="0"/>
    <xf numFmtId="0" fontId="53" fillId="0" borderId="44" applyNumberFormat="0" applyFill="0" applyAlignment="0" applyProtection="0"/>
    <xf numFmtId="0" fontId="53" fillId="0" borderId="0" applyNumberFormat="0" applyFill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57" fillId="42" borderId="45" applyNumberFormat="0" applyAlignment="0" applyProtection="0"/>
    <xf numFmtId="38" fontId="73" fillId="0" borderId="0"/>
    <xf numFmtId="38" fontId="74" fillId="0" borderId="0"/>
    <xf numFmtId="38" fontId="75" fillId="0" borderId="0"/>
    <xf numFmtId="38" fontId="76" fillId="0" borderId="0"/>
    <xf numFmtId="0" fontId="77" fillId="0" borderId="0"/>
    <xf numFmtId="0" fontId="77" fillId="0" borderId="0"/>
    <xf numFmtId="0" fontId="78" fillId="0" borderId="0"/>
    <xf numFmtId="0" fontId="60" fillId="0" borderId="47" applyNumberFormat="0" applyFill="0" applyAlignment="0" applyProtection="0"/>
    <xf numFmtId="0" fontId="56" fillId="41" borderId="0" applyNumberFormat="0" applyBorder="0" applyAlignment="0" applyProtection="0"/>
    <xf numFmtId="0" fontId="44" fillId="0" borderId="0"/>
    <xf numFmtId="0" fontId="23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6" fillId="0" borderId="0"/>
    <xf numFmtId="0" fontId="66" fillId="0" borderId="0"/>
    <xf numFmtId="0" fontId="11" fillId="0" borderId="0"/>
    <xf numFmtId="0" fontId="11" fillId="0" borderId="0"/>
    <xf numFmtId="0" fontId="79" fillId="0" borderId="0"/>
    <xf numFmtId="0" fontId="2" fillId="0" borderId="0"/>
    <xf numFmtId="0" fontId="2" fillId="0" borderId="0"/>
    <xf numFmtId="0" fontId="8" fillId="0" borderId="0">
      <alignment shrinkToFit="1"/>
    </xf>
    <xf numFmtId="0" fontId="2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0" fillId="0" borderId="0"/>
    <xf numFmtId="0" fontId="81" fillId="0" borderId="0"/>
    <xf numFmtId="0" fontId="80" fillId="0" borderId="0"/>
    <xf numFmtId="0" fontId="12" fillId="0" borderId="0"/>
    <xf numFmtId="0" fontId="11" fillId="0" borderId="0"/>
    <xf numFmtId="0" fontId="71" fillId="0" borderId="0"/>
    <xf numFmtId="0" fontId="71" fillId="0" borderId="0"/>
    <xf numFmtId="0" fontId="23" fillId="0" borderId="0"/>
    <xf numFmtId="0" fontId="79" fillId="0" borderId="0"/>
    <xf numFmtId="0" fontId="23" fillId="0" borderId="0"/>
    <xf numFmtId="0" fontId="82" fillId="0" borderId="0"/>
    <xf numFmtId="0" fontId="83" fillId="0" borderId="0"/>
    <xf numFmtId="0" fontId="23" fillId="0" borderId="0"/>
    <xf numFmtId="0" fontId="23" fillId="0" borderId="0"/>
    <xf numFmtId="0" fontId="82" fillId="0" borderId="0"/>
    <xf numFmtId="0" fontId="79" fillId="0" borderId="0"/>
    <xf numFmtId="0" fontId="82" fillId="0" borderId="0"/>
    <xf numFmtId="0" fontId="71" fillId="0" borderId="0"/>
    <xf numFmtId="0" fontId="71" fillId="0" borderId="0"/>
    <xf numFmtId="0" fontId="23" fillId="0" borderId="0"/>
    <xf numFmtId="0" fontId="2" fillId="0" borderId="0"/>
    <xf numFmtId="0" fontId="23" fillId="0" borderId="0"/>
    <xf numFmtId="0" fontId="71" fillId="2" borderId="1" applyNumberFormat="0" applyFont="0" applyAlignment="0" applyProtection="0"/>
    <xf numFmtId="0" fontId="71" fillId="2" borderId="1" applyNumberFormat="0" applyFont="0" applyAlignment="0" applyProtection="0"/>
    <xf numFmtId="0" fontId="71" fillId="2" borderId="1" applyNumberFormat="0" applyFont="0" applyAlignment="0" applyProtection="0"/>
    <xf numFmtId="0" fontId="71" fillId="2" borderId="1" applyNumberFormat="0" applyFont="0" applyAlignment="0" applyProtection="0"/>
    <xf numFmtId="0" fontId="71" fillId="2" borderId="1" applyNumberFormat="0" applyFont="0" applyAlignment="0" applyProtection="0"/>
    <xf numFmtId="0" fontId="71" fillId="2" borderId="1" applyNumberFormat="0" applyFont="0" applyAlignment="0" applyProtection="0"/>
    <xf numFmtId="0" fontId="71" fillId="2" borderId="1" applyNumberFormat="0" applyFont="0" applyAlignment="0" applyProtection="0"/>
    <xf numFmtId="0" fontId="71" fillId="2" borderId="1" applyNumberFormat="0" applyFont="0" applyAlignment="0" applyProtection="0"/>
    <xf numFmtId="0" fontId="71" fillId="2" borderId="1" applyNumberFormat="0" applyFont="0" applyAlignment="0" applyProtection="0"/>
    <xf numFmtId="0" fontId="71" fillId="2" borderId="1" applyNumberFormat="0" applyFont="0" applyAlignment="0" applyProtection="0"/>
    <xf numFmtId="0" fontId="71" fillId="2" borderId="1" applyNumberFormat="0" applyFont="0" applyAlignment="0" applyProtection="0"/>
    <xf numFmtId="0" fontId="71" fillId="2" borderId="1" applyNumberFormat="0" applyFont="0" applyAlignment="0" applyProtection="0"/>
    <xf numFmtId="0" fontId="71" fillId="2" borderId="1" applyNumberFormat="0" applyFont="0" applyAlignment="0" applyProtection="0"/>
    <xf numFmtId="0" fontId="2" fillId="2" borderId="1" applyNumberFormat="0" applyFont="0" applyAlignment="0" applyProtection="0"/>
    <xf numFmtId="0" fontId="58" fillId="43" borderId="46" applyNumberFormat="0" applyAlignment="0" applyProtection="0"/>
    <xf numFmtId="9" fontId="7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8" fillId="0" borderId="0"/>
    <xf numFmtId="0" fontId="64" fillId="0" borderId="49" applyNumberFormat="0" applyFill="0" applyAlignment="0" applyProtection="0"/>
    <xf numFmtId="0" fontId="62" fillId="0" borderId="0" applyNumberFormat="0" applyFill="0" applyBorder="0" applyAlignment="0" applyProtection="0"/>
    <xf numFmtId="0" fontId="70" fillId="31" borderId="0" applyNumberFormat="0" applyBorder="0" applyAlignment="0" applyProtection="0"/>
    <xf numFmtId="0" fontId="70" fillId="32" borderId="0" applyNumberFormat="0" applyBorder="0" applyAlignment="0" applyProtection="0"/>
    <xf numFmtId="0" fontId="70" fillId="33" borderId="0" applyNumberFormat="0" applyBorder="0" applyAlignment="0" applyProtection="0"/>
    <xf numFmtId="0" fontId="70" fillId="28" borderId="0" applyNumberFormat="0" applyBorder="0" applyAlignment="0" applyProtection="0"/>
    <xf numFmtId="0" fontId="70" fillId="29" borderId="0" applyNumberFormat="0" applyBorder="0" applyAlignment="0" applyProtection="0"/>
    <xf numFmtId="0" fontId="70" fillId="34" borderId="0" applyNumberFormat="0" applyBorder="0" applyAlignment="0" applyProtection="0"/>
    <xf numFmtId="171" fontId="84" fillId="0" borderId="70">
      <protection locked="0"/>
    </xf>
    <xf numFmtId="0" fontId="85" fillId="22" borderId="66" applyNumberFormat="0" applyAlignment="0" applyProtection="0"/>
    <xf numFmtId="0" fontId="86" fillId="35" borderId="67" applyNumberFormat="0" applyAlignment="0" applyProtection="0"/>
    <xf numFmtId="0" fontId="87" fillId="35" borderId="66" applyNumberFormat="0" applyAlignment="0" applyProtection="0"/>
    <xf numFmtId="0" fontId="88" fillId="0" borderId="32" applyNumberFormat="0" applyFill="0" applyAlignment="0" applyProtection="0"/>
    <xf numFmtId="0" fontId="89" fillId="0" borderId="33" applyNumberFormat="0" applyFill="0" applyAlignment="0" applyProtection="0"/>
    <xf numFmtId="0" fontId="90" fillId="0" borderId="34" applyNumberFormat="0" applyFill="0" applyAlignment="0" applyProtection="0"/>
    <xf numFmtId="0" fontId="90" fillId="0" borderId="0" applyNumberFormat="0" applyFill="0" applyBorder="0" applyAlignment="0" applyProtection="0"/>
    <xf numFmtId="171" fontId="91" fillId="57" borderId="70"/>
    <xf numFmtId="0" fontId="92" fillId="0" borderId="68" applyNumberFormat="0" applyFill="0" applyAlignment="0" applyProtection="0"/>
    <xf numFmtId="0" fontId="93" fillId="36" borderId="35" applyNumberFormat="0" applyAlignment="0" applyProtection="0"/>
    <xf numFmtId="0" fontId="94" fillId="0" borderId="0" applyNumberFormat="0" applyFill="0" applyBorder="0" applyAlignment="0" applyProtection="0"/>
    <xf numFmtId="0" fontId="95" fillId="37" borderId="0" applyNumberFormat="0" applyBorder="0" applyAlignment="0" applyProtection="0"/>
    <xf numFmtId="0" fontId="8" fillId="0" borderId="0"/>
    <xf numFmtId="0" fontId="71" fillId="0" borderId="0"/>
    <xf numFmtId="0" fontId="71" fillId="0" borderId="0"/>
    <xf numFmtId="0" fontId="96" fillId="18" borderId="0" applyNumberFormat="0" applyBorder="0" applyAlignment="0" applyProtection="0"/>
    <xf numFmtId="0" fontId="97" fillId="0" borderId="0" applyNumberFormat="0" applyFill="0" applyBorder="0" applyAlignment="0" applyProtection="0"/>
    <xf numFmtId="0" fontId="23" fillId="38" borderId="69" applyNumberFormat="0" applyFont="0" applyAlignment="0" applyProtection="0"/>
    <xf numFmtId="0" fontId="98" fillId="0" borderId="36" applyNumberFormat="0" applyFill="0" applyAlignment="0" applyProtection="0"/>
    <xf numFmtId="0" fontId="99" fillId="0" borderId="0" applyNumberFormat="0" applyFill="0" applyBorder="0" applyAlignment="0" applyProtection="0"/>
    <xf numFmtId="43" fontId="8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00" fillId="1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0" fontId="10" fillId="0" borderId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10" fillId="0" borderId="0"/>
    <xf numFmtId="43" fontId="1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8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12" fillId="0" borderId="0"/>
  </cellStyleXfs>
  <cellXfs count="237">
    <xf numFmtId="0" fontId="0" fillId="0" borderId="0" xfId="0">
      <alignment horizontal="left" vertical="top" wrapText="1"/>
    </xf>
    <xf numFmtId="0" fontId="14" fillId="0" borderId="0" xfId="0" applyFont="1" applyAlignment="1">
      <alignment wrapText="1"/>
    </xf>
    <xf numFmtId="0" fontId="14" fillId="0" borderId="0" xfId="0" applyFont="1" applyAlignment="1"/>
    <xf numFmtId="0" fontId="17" fillId="0" borderId="6" xfId="0" applyFont="1" applyBorder="1" applyAlignment="1">
      <alignment wrapText="1"/>
    </xf>
    <xf numFmtId="0" fontId="17" fillId="0" borderId="7" xfId="0" applyFont="1" applyBorder="1" applyAlignment="1"/>
    <xf numFmtId="0" fontId="17" fillId="16" borderId="7" xfId="0" applyFont="1" applyFill="1" applyBorder="1" applyAlignment="1"/>
    <xf numFmtId="0" fontId="17" fillId="16" borderId="8" xfId="0" applyFont="1" applyFill="1" applyBorder="1" applyAlignment="1"/>
    <xf numFmtId="0" fontId="17" fillId="0" borderId="0" xfId="0" applyFont="1" applyAlignment="1"/>
    <xf numFmtId="4" fontId="17" fillId="0" borderId="9" xfId="0" applyNumberFormat="1" applyFont="1" applyBorder="1" applyAlignment="1">
      <alignment wrapText="1"/>
    </xf>
    <xf numFmtId="3" fontId="17" fillId="0" borderId="10" xfId="0" applyNumberFormat="1" applyFont="1" applyBorder="1" applyAlignment="1">
      <alignment horizontal="right" vertical="center"/>
    </xf>
    <xf numFmtId="3" fontId="17" fillId="16" borderId="10" xfId="0" applyNumberFormat="1" applyFont="1" applyFill="1" applyBorder="1" applyAlignment="1">
      <alignment horizontal="right" vertical="center"/>
    </xf>
    <xf numFmtId="4" fontId="14" fillId="0" borderId="12" xfId="0" applyNumberFormat="1" applyFont="1" applyBorder="1" applyAlignment="1">
      <alignment wrapText="1"/>
    </xf>
    <xf numFmtId="170" fontId="14" fillId="0" borderId="13" xfId="0" applyNumberFormat="1" applyFont="1" applyBorder="1" applyAlignment="1">
      <alignment horizontal="right" vertical="center"/>
    </xf>
    <xf numFmtId="170" fontId="14" fillId="16" borderId="13" xfId="0" applyNumberFormat="1" applyFont="1" applyFill="1" applyBorder="1" applyAlignment="1">
      <alignment horizontal="right" vertical="center"/>
    </xf>
    <xf numFmtId="170" fontId="14" fillId="16" borderId="14" xfId="0" applyNumberFormat="1" applyFont="1" applyFill="1" applyBorder="1" applyAlignment="1">
      <alignment horizontal="right" vertical="center"/>
    </xf>
    <xf numFmtId="4" fontId="14" fillId="0" borderId="15" xfId="0" applyNumberFormat="1" applyFont="1" applyBorder="1" applyAlignment="1">
      <alignment wrapText="1"/>
    </xf>
    <xf numFmtId="3" fontId="17" fillId="0" borderId="16" xfId="0" applyNumberFormat="1" applyFont="1" applyBorder="1" applyAlignment="1">
      <alignment horizontal="right" vertical="center"/>
    </xf>
    <xf numFmtId="170" fontId="17" fillId="0" borderId="16" xfId="0" applyNumberFormat="1" applyFont="1" applyBorder="1" applyAlignment="1">
      <alignment horizontal="right" vertical="center"/>
    </xf>
    <xf numFmtId="170" fontId="17" fillId="0" borderId="17" xfId="0" applyNumberFormat="1" applyFont="1" applyBorder="1" applyAlignment="1">
      <alignment horizontal="right" vertical="center"/>
    </xf>
    <xf numFmtId="3" fontId="14" fillId="0" borderId="0" xfId="0" applyNumberFormat="1" applyFont="1" applyAlignment="1"/>
    <xf numFmtId="170" fontId="14" fillId="0" borderId="0" xfId="0" applyNumberFormat="1" applyFont="1" applyAlignment="1"/>
    <xf numFmtId="0" fontId="18" fillId="0" borderId="0" xfId="0" applyFont="1" applyAlignment="1">
      <alignment wrapText="1"/>
    </xf>
    <xf numFmtId="170" fontId="14" fillId="0" borderId="10" xfId="0" applyNumberFormat="1" applyFont="1" applyBorder="1" applyAlignment="1">
      <alignment horizontal="right" vertical="center"/>
    </xf>
    <xf numFmtId="170" fontId="14" fillId="16" borderId="10" xfId="0" applyNumberFormat="1" applyFont="1" applyFill="1" applyBorder="1" applyAlignment="1">
      <alignment horizontal="right" vertical="center"/>
    </xf>
    <xf numFmtId="170" fontId="14" fillId="16" borderId="11" xfId="0" applyNumberFormat="1" applyFont="1" applyFill="1" applyBorder="1" applyAlignment="1">
      <alignment horizontal="right" vertical="center"/>
    </xf>
    <xf numFmtId="0" fontId="19" fillId="0" borderId="0" xfId="0" applyFont="1" applyAlignment="1"/>
    <xf numFmtId="170" fontId="14" fillId="0" borderId="10" xfId="0" applyNumberFormat="1" applyFont="1" applyBorder="1" applyAlignment="1"/>
    <xf numFmtId="170" fontId="14" fillId="16" borderId="10" xfId="0" applyNumberFormat="1" applyFont="1" applyFill="1" applyBorder="1" applyAlignment="1"/>
    <xf numFmtId="170" fontId="14" fillId="16" borderId="11" xfId="0" applyNumberFormat="1" applyFont="1" applyFill="1" applyBorder="1" applyAlignment="1"/>
    <xf numFmtId="3" fontId="14" fillId="0" borderId="10" xfId="0" applyNumberFormat="1" applyFont="1" applyBorder="1" applyAlignment="1"/>
    <xf numFmtId="170" fontId="17" fillId="0" borderId="10" xfId="0" applyNumberFormat="1" applyFont="1" applyBorder="1" applyAlignment="1">
      <alignment horizontal="right" vertical="center"/>
    </xf>
    <xf numFmtId="170" fontId="17" fillId="16" borderId="10" xfId="0" applyNumberFormat="1" applyFont="1" applyFill="1" applyBorder="1" applyAlignment="1">
      <alignment horizontal="right" vertical="center"/>
    </xf>
    <xf numFmtId="170" fontId="17" fillId="16" borderId="11" xfId="0" applyNumberFormat="1" applyFont="1" applyFill="1" applyBorder="1" applyAlignment="1">
      <alignment horizontal="right" vertical="center"/>
    </xf>
    <xf numFmtId="3" fontId="14" fillId="16" borderId="10" xfId="0" applyNumberFormat="1" applyFont="1" applyFill="1" applyBorder="1" applyAlignment="1"/>
    <xf numFmtId="3" fontId="14" fillId="16" borderId="11" xfId="0" applyNumberFormat="1" applyFont="1" applyFill="1" applyBorder="1" applyAlignment="1"/>
    <xf numFmtId="0" fontId="14" fillId="0" borderId="10" xfId="0" applyFont="1" applyBorder="1" applyAlignment="1"/>
    <xf numFmtId="3" fontId="14" fillId="0" borderId="10" xfId="0" applyNumberFormat="1" applyFont="1" applyBorder="1" applyAlignment="1">
      <alignment horizontal="right" vertical="center"/>
    </xf>
    <xf numFmtId="3" fontId="14" fillId="16" borderId="10" xfId="0" applyNumberFormat="1" applyFont="1" applyFill="1" applyBorder="1" applyAlignment="1">
      <alignment horizontal="right" vertical="center"/>
    </xf>
    <xf numFmtId="3" fontId="14" fillId="16" borderId="11" xfId="0" applyNumberFormat="1" applyFont="1" applyFill="1" applyBorder="1" applyAlignment="1">
      <alignment horizontal="right" vertical="center"/>
    </xf>
    <xf numFmtId="170" fontId="17" fillId="0" borderId="27" xfId="0" applyNumberFormat="1" applyFont="1" applyBorder="1" applyAlignment="1">
      <alignment horizontal="right" vertical="center"/>
    </xf>
    <xf numFmtId="0" fontId="17" fillId="0" borderId="19" xfId="0" applyFont="1" applyBorder="1" applyAlignment="1"/>
    <xf numFmtId="0" fontId="17" fillId="0" borderId="20" xfId="0" applyFont="1" applyBorder="1" applyAlignment="1"/>
    <xf numFmtId="0" fontId="17" fillId="0" borderId="21" xfId="0" applyFont="1" applyBorder="1" applyAlignment="1"/>
    <xf numFmtId="170" fontId="17" fillId="0" borderId="22" xfId="0" applyNumberFormat="1" applyFont="1" applyBorder="1" applyAlignment="1">
      <alignment horizontal="right" vertical="center"/>
    </xf>
    <xf numFmtId="170" fontId="17" fillId="0" borderId="4" xfId="0" applyNumberFormat="1" applyFont="1" applyBorder="1" applyAlignment="1">
      <alignment horizontal="right" vertical="center"/>
    </xf>
    <xf numFmtId="170" fontId="17" fillId="0" borderId="23" xfId="0" applyNumberFormat="1" applyFont="1" applyBorder="1" applyAlignment="1">
      <alignment horizontal="right" vertical="center"/>
    </xf>
    <xf numFmtId="170" fontId="14" fillId="0" borderId="22" xfId="0" applyNumberFormat="1" applyFont="1" applyBorder="1" applyAlignment="1">
      <alignment horizontal="right" vertical="center"/>
    </xf>
    <xf numFmtId="169" fontId="14" fillId="0" borderId="4" xfId="0" applyNumberFormat="1" applyFont="1" applyBorder="1" applyAlignment="1"/>
    <xf numFmtId="169" fontId="14" fillId="0" borderId="23" xfId="0" applyNumberFormat="1" applyFont="1" applyBorder="1" applyAlignment="1"/>
    <xf numFmtId="170" fontId="17" fillId="0" borderId="24" xfId="0" applyNumberFormat="1" applyFont="1" applyBorder="1" applyAlignment="1">
      <alignment horizontal="right" vertical="center"/>
    </xf>
    <xf numFmtId="170" fontId="17" fillId="0" borderId="25" xfId="0" applyNumberFormat="1" applyFont="1" applyBorder="1" applyAlignment="1">
      <alignment horizontal="right" vertical="center"/>
    </xf>
    <xf numFmtId="170" fontId="17" fillId="0" borderId="26" xfId="0" applyNumberFormat="1" applyFont="1" applyBorder="1" applyAlignment="1">
      <alignment horizontal="right" vertical="center"/>
    </xf>
    <xf numFmtId="170" fontId="17" fillId="16" borderId="29" xfId="0" applyNumberFormat="1" applyFont="1" applyFill="1" applyBorder="1" applyAlignment="1">
      <alignment horizontal="right" vertical="center"/>
    </xf>
    <xf numFmtId="170" fontId="17" fillId="16" borderId="30" xfId="0" applyNumberFormat="1" applyFont="1" applyFill="1" applyBorder="1" applyAlignment="1">
      <alignment horizontal="right" vertical="center"/>
    </xf>
    <xf numFmtId="170" fontId="14" fillId="16" borderId="27" xfId="0" applyNumberFormat="1" applyFont="1" applyFill="1" applyBorder="1" applyAlignment="1">
      <alignment horizontal="right" vertical="center"/>
    </xf>
    <xf numFmtId="170" fontId="14" fillId="16" borderId="27" xfId="0" applyNumberFormat="1" applyFont="1" applyFill="1" applyBorder="1" applyAlignment="1"/>
    <xf numFmtId="170" fontId="17" fillId="16" borderId="27" xfId="0" applyNumberFormat="1" applyFont="1" applyFill="1" applyBorder="1" applyAlignment="1">
      <alignment horizontal="right" vertical="center"/>
    </xf>
    <xf numFmtId="170" fontId="14" fillId="0" borderId="27" xfId="0" applyNumberFormat="1" applyFont="1" applyBorder="1" applyAlignment="1">
      <alignment horizontal="right" vertical="center"/>
    </xf>
    <xf numFmtId="170" fontId="14" fillId="0" borderId="27" xfId="0" applyNumberFormat="1" applyFont="1" applyBorder="1" applyAlignment="1"/>
    <xf numFmtId="0" fontId="17" fillId="0" borderId="29" xfId="0" applyFont="1" applyBorder="1" applyAlignment="1">
      <alignment horizontal="center"/>
    </xf>
    <xf numFmtId="0" fontId="17" fillId="0" borderId="30" xfId="0" applyFont="1" applyBorder="1" applyAlignment="1">
      <alignment horizontal="center"/>
    </xf>
    <xf numFmtId="0" fontId="14" fillId="0" borderId="27" xfId="0" applyFont="1" applyBorder="1" applyAlignment="1"/>
    <xf numFmtId="170" fontId="14" fillId="0" borderId="0" xfId="0" applyNumberFormat="1" applyFont="1" applyBorder="1" applyAlignment="1">
      <alignment horizontal="right" vertical="center"/>
    </xf>
    <xf numFmtId="0" fontId="46" fillId="0" borderId="0" xfId="0" applyFont="1" applyAlignment="1">
      <alignment vertical="center" wrapText="1"/>
    </xf>
    <xf numFmtId="0" fontId="48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49" fontId="45" fillId="0" borderId="4" xfId="0" applyNumberFormat="1" applyFont="1" applyFill="1" applyBorder="1" applyAlignment="1">
      <alignment horizontal="center" vertical="center" textRotation="90" wrapText="1"/>
    </xf>
    <xf numFmtId="0" fontId="46" fillId="0" borderId="4" xfId="0" applyFont="1" applyBorder="1" applyAlignment="1">
      <alignment horizontal="center" vertical="center" wrapText="1"/>
    </xf>
    <xf numFmtId="0" fontId="49" fillId="0" borderId="4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left" vertical="center" wrapText="1"/>
    </xf>
    <xf numFmtId="0" fontId="45" fillId="15" borderId="4" xfId="0" applyFont="1" applyFill="1" applyBorder="1" applyAlignment="1">
      <alignment horizontal="center" vertical="center" wrapText="1"/>
    </xf>
    <xf numFmtId="0" fontId="46" fillId="15" borderId="4" xfId="0" applyFont="1" applyFill="1" applyBorder="1" applyAlignment="1">
      <alignment horizontal="center" vertical="center" wrapText="1"/>
    </xf>
    <xf numFmtId="0" fontId="45" fillId="0" borderId="0" xfId="0" applyFont="1" applyAlignment="1">
      <alignment vertical="center" wrapText="1"/>
    </xf>
    <xf numFmtId="0" fontId="46" fillId="15" borderId="0" xfId="0" applyFont="1" applyFill="1" applyAlignment="1">
      <alignment horizontal="center" vertical="center" wrapText="1"/>
    </xf>
    <xf numFmtId="0" fontId="49" fillId="15" borderId="4" xfId="0" applyFont="1" applyFill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170" fontId="46" fillId="15" borderId="0" xfId="0" applyNumberFormat="1" applyFont="1" applyFill="1" applyAlignment="1">
      <alignment vertical="center" wrapText="1"/>
    </xf>
    <xf numFmtId="0" fontId="14" fillId="16" borderId="0" xfId="0" applyFont="1" applyFill="1" applyBorder="1" applyAlignment="1"/>
    <xf numFmtId="0" fontId="0" fillId="0" borderId="0" xfId="0" applyFont="1" applyAlignment="1"/>
    <xf numFmtId="4" fontId="17" fillId="0" borderId="0" xfId="0" applyNumberFormat="1" applyFont="1" applyAlignment="1"/>
    <xf numFmtId="169" fontId="8" fillId="0" borderId="0" xfId="574" applyNumberFormat="1" applyFill="1"/>
    <xf numFmtId="2" fontId="17" fillId="0" borderId="0" xfId="0" applyNumberFormat="1" applyFont="1" applyAlignment="1"/>
    <xf numFmtId="170" fontId="14" fillId="16" borderId="0" xfId="0" applyNumberFormat="1" applyFont="1" applyFill="1" applyBorder="1" applyAlignment="1"/>
    <xf numFmtId="170" fontId="17" fillId="0" borderId="6" xfId="0" applyNumberFormat="1" applyFont="1" applyBorder="1" applyAlignment="1">
      <alignment wrapText="1"/>
    </xf>
    <xf numFmtId="170" fontId="17" fillId="0" borderId="7" xfId="0" applyNumberFormat="1" applyFont="1" applyBorder="1" applyAlignment="1">
      <alignment horizontal="right" vertical="center"/>
    </xf>
    <xf numFmtId="170" fontId="17" fillId="16" borderId="7" xfId="0" applyNumberFormat="1" applyFont="1" applyFill="1" applyBorder="1" applyAlignment="1">
      <alignment horizontal="right" vertical="center"/>
    </xf>
    <xf numFmtId="170" fontId="17" fillId="16" borderId="8" xfId="0" applyNumberFormat="1" applyFont="1" applyFill="1" applyBorder="1" applyAlignment="1">
      <alignment horizontal="right" vertical="center"/>
    </xf>
    <xf numFmtId="170" fontId="17" fillId="16" borderId="28" xfId="0" applyNumberFormat="1" applyFont="1" applyFill="1" applyBorder="1" applyAlignment="1">
      <alignment horizontal="right" vertical="center"/>
    </xf>
    <xf numFmtId="170" fontId="14" fillId="0" borderId="9" xfId="0" applyNumberFormat="1" applyFont="1" applyBorder="1" applyAlignment="1">
      <alignment horizontal="left" wrapText="1"/>
    </xf>
    <xf numFmtId="170" fontId="14" fillId="16" borderId="31" xfId="0" applyNumberFormat="1" applyFont="1" applyFill="1" applyBorder="1" applyAlignment="1">
      <alignment horizontal="right" vertical="center"/>
    </xf>
    <xf numFmtId="170" fontId="14" fillId="16" borderId="31" xfId="0" applyNumberFormat="1" applyFont="1" applyFill="1" applyBorder="1" applyAlignment="1"/>
    <xf numFmtId="170" fontId="17" fillId="0" borderId="9" xfId="0" applyNumberFormat="1" applyFont="1" applyBorder="1" applyAlignment="1">
      <alignment wrapText="1"/>
    </xf>
    <xf numFmtId="170" fontId="17" fillId="16" borderId="31" xfId="0" applyNumberFormat="1" applyFont="1" applyFill="1" applyBorder="1" applyAlignment="1">
      <alignment horizontal="right" vertical="center"/>
    </xf>
    <xf numFmtId="170" fontId="14" fillId="0" borderId="31" xfId="0" applyNumberFormat="1" applyFont="1" applyBorder="1" applyAlignment="1">
      <alignment horizontal="right" vertical="center"/>
    </xf>
    <xf numFmtId="170" fontId="14" fillId="0" borderId="31" xfId="0" applyNumberFormat="1" applyFont="1" applyBorder="1" applyAlignment="1"/>
    <xf numFmtId="170" fontId="14" fillId="16" borderId="9" xfId="0" applyNumberFormat="1" applyFont="1" applyFill="1" applyBorder="1" applyAlignment="1">
      <alignment horizontal="left" vertical="center" wrapText="1"/>
    </xf>
    <xf numFmtId="170" fontId="17" fillId="0" borderId="15" xfId="0" applyNumberFormat="1" applyFont="1" applyBorder="1" applyAlignment="1">
      <alignment wrapText="1"/>
    </xf>
    <xf numFmtId="3" fontId="17" fillId="0" borderId="16" xfId="0" applyNumberFormat="1" applyFont="1" applyBorder="1" applyAlignment="1"/>
    <xf numFmtId="170" fontId="17" fillId="16" borderId="16" xfId="0" applyNumberFormat="1" applyFont="1" applyFill="1" applyBorder="1" applyAlignment="1">
      <alignment horizontal="right" vertical="center"/>
    </xf>
    <xf numFmtId="170" fontId="17" fillId="16" borderId="17" xfId="0" applyNumberFormat="1" applyFont="1" applyFill="1" applyBorder="1" applyAlignment="1">
      <alignment horizontal="right" vertical="center"/>
    </xf>
    <xf numFmtId="170" fontId="17" fillId="0" borderId="71" xfId="0" applyNumberFormat="1" applyFont="1" applyBorder="1" applyAlignment="1">
      <alignment horizontal="right" vertical="center"/>
    </xf>
    <xf numFmtId="170" fontId="101" fillId="0" borderId="13" xfId="0" applyNumberFormat="1" applyFont="1" applyBorder="1" applyAlignment="1">
      <alignment horizontal="right" vertical="center"/>
    </xf>
    <xf numFmtId="170" fontId="17" fillId="0" borderId="72" xfId="0" applyNumberFormat="1" applyFont="1" applyBorder="1" applyAlignment="1">
      <alignment horizontal="right" vertical="center"/>
    </xf>
    <xf numFmtId="0" fontId="17" fillId="0" borderId="73" xfId="0" applyFont="1" applyBorder="1" applyAlignment="1"/>
    <xf numFmtId="0" fontId="17" fillId="0" borderId="74" xfId="0" applyFont="1" applyBorder="1" applyAlignment="1"/>
    <xf numFmtId="4" fontId="17" fillId="16" borderId="16" xfId="0" applyNumberFormat="1" applyFont="1" applyFill="1" applyBorder="1" applyAlignment="1">
      <alignment horizontal="right" vertical="center"/>
    </xf>
    <xf numFmtId="4" fontId="17" fillId="16" borderId="17" xfId="0" applyNumberFormat="1" applyFont="1" applyFill="1" applyBorder="1" applyAlignment="1">
      <alignment horizontal="right" vertical="center"/>
    </xf>
    <xf numFmtId="170" fontId="17" fillId="0" borderId="75" xfId="0" applyNumberFormat="1" applyFont="1" applyBorder="1" applyAlignment="1">
      <alignment horizontal="right" vertical="center"/>
    </xf>
    <xf numFmtId="170" fontId="17" fillId="0" borderId="76" xfId="0" applyNumberFormat="1" applyFont="1" applyBorder="1" applyAlignment="1">
      <alignment horizontal="right" vertical="center"/>
    </xf>
    <xf numFmtId="170" fontId="17" fillId="0" borderId="77" xfId="0" applyNumberFormat="1" applyFont="1" applyBorder="1" applyAlignment="1">
      <alignment horizontal="right" vertical="center"/>
    </xf>
    <xf numFmtId="3" fontId="14" fillId="16" borderId="0" xfId="0" applyNumberFormat="1" applyFont="1" applyFill="1" applyBorder="1" applyAlignment="1"/>
    <xf numFmtId="0" fontId="17" fillId="0" borderId="6" xfId="0" applyFont="1" applyBorder="1" applyAlignment="1">
      <alignment horizontal="center" wrapText="1"/>
    </xf>
    <xf numFmtId="0" fontId="17" fillId="0" borderId="7" xfId="0" applyFont="1" applyBorder="1" applyAlignment="1">
      <alignment horizontal="center"/>
    </xf>
    <xf numFmtId="0" fontId="17" fillId="16" borderId="7" xfId="0" applyFont="1" applyFill="1" applyBorder="1" applyAlignment="1">
      <alignment horizontal="center"/>
    </xf>
    <xf numFmtId="0" fontId="17" fillId="16" borderId="8" xfId="0" applyFont="1" applyFill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8" fillId="0" borderId="9" xfId="0" applyFont="1" applyBorder="1" applyAlignment="1">
      <alignment wrapText="1"/>
    </xf>
    <xf numFmtId="3" fontId="14" fillId="0" borderId="31" xfId="0" applyNumberFormat="1" applyFont="1" applyBorder="1" applyAlignment="1"/>
    <xf numFmtId="170" fontId="17" fillId="0" borderId="18" xfId="0" applyNumberFormat="1" applyFont="1" applyBorder="1" applyAlignment="1">
      <alignment horizontal="right" vertical="center"/>
    </xf>
    <xf numFmtId="170" fontId="17" fillId="0" borderId="31" xfId="0" applyNumberFormat="1" applyFont="1" applyBorder="1" applyAlignment="1">
      <alignment horizontal="right" vertical="center"/>
    </xf>
    <xf numFmtId="170" fontId="14" fillId="0" borderId="10" xfId="0" applyNumberFormat="1" applyFont="1" applyFill="1" applyBorder="1" applyAlignment="1"/>
    <xf numFmtId="170" fontId="14" fillId="0" borderId="10" xfId="0" applyNumberFormat="1" applyFont="1" applyFill="1" applyBorder="1" applyAlignment="1">
      <alignment horizontal="right" vertical="center"/>
    </xf>
    <xf numFmtId="170" fontId="14" fillId="16" borderId="9" xfId="0" applyNumberFormat="1" applyFont="1" applyFill="1" applyBorder="1" applyAlignment="1">
      <alignment horizontal="left" wrapText="1"/>
    </xf>
    <xf numFmtId="170" fontId="17" fillId="0" borderId="12" xfId="0" applyNumberFormat="1" applyFont="1" applyBorder="1" applyAlignment="1">
      <alignment wrapText="1"/>
    </xf>
    <xf numFmtId="3" fontId="17" fillId="0" borderId="13" xfId="0" applyNumberFormat="1" applyFont="1" applyBorder="1" applyAlignment="1">
      <alignment horizontal="right" vertical="center"/>
    </xf>
    <xf numFmtId="170" fontId="17" fillId="0" borderId="13" xfId="0" applyNumberFormat="1" applyFont="1" applyBorder="1" applyAlignment="1">
      <alignment horizontal="right" vertical="center"/>
    </xf>
    <xf numFmtId="170" fontId="17" fillId="0" borderId="14" xfId="0" applyNumberFormat="1" applyFont="1" applyBorder="1" applyAlignment="1">
      <alignment horizontal="right" vertical="center"/>
    </xf>
    <xf numFmtId="169" fontId="17" fillId="16" borderId="74" xfId="0" applyNumberFormat="1" applyFont="1" applyFill="1" applyBorder="1" applyAlignment="1"/>
    <xf numFmtId="169" fontId="17" fillId="16" borderId="78" xfId="0" applyNumberFormat="1" applyFont="1" applyFill="1" applyBorder="1" applyAlignment="1"/>
    <xf numFmtId="170" fontId="17" fillId="0" borderId="75" xfId="0" applyNumberFormat="1" applyFont="1" applyBorder="1" applyAlignment="1"/>
    <xf numFmtId="170" fontId="102" fillId="0" borderId="76" xfId="0" applyNumberFormat="1" applyFont="1" applyBorder="1" applyAlignment="1"/>
    <xf numFmtId="170" fontId="102" fillId="0" borderId="77" xfId="0" applyNumberFormat="1" applyFont="1" applyBorder="1" applyAlignment="1"/>
    <xf numFmtId="169" fontId="8" fillId="0" borderId="0" xfId="575" applyNumberFormat="1"/>
    <xf numFmtId="172" fontId="14" fillId="16" borderId="0" xfId="0" applyNumberFormat="1" applyFont="1" applyFill="1" applyBorder="1" applyAlignment="1"/>
    <xf numFmtId="169" fontId="8" fillId="0" borderId="0" xfId="576" applyNumberFormat="1"/>
    <xf numFmtId="0" fontId="46" fillId="0" borderId="0" xfId="0" applyFont="1" applyAlignment="1"/>
    <xf numFmtId="0" fontId="46" fillId="0" borderId="4" xfId="469" applyFont="1" applyBorder="1" applyAlignment="1">
      <alignment horizontal="center" vertical="center" wrapText="1"/>
    </xf>
    <xf numFmtId="0" fontId="49" fillId="0" borderId="4" xfId="469" applyFont="1" applyBorder="1" applyAlignment="1">
      <alignment horizontal="center" vertical="center" wrapText="1"/>
    </xf>
    <xf numFmtId="0" fontId="45" fillId="0" borderId="4" xfId="0" applyNumberFormat="1" applyFont="1" applyFill="1" applyBorder="1" applyAlignment="1">
      <alignment horizontal="center" vertical="center" wrapText="1"/>
    </xf>
    <xf numFmtId="170" fontId="46" fillId="15" borderId="0" xfId="0" applyNumberFormat="1" applyFont="1" applyFill="1" applyAlignment="1">
      <alignment horizontal="center" vertical="center" wrapText="1"/>
    </xf>
    <xf numFmtId="0" fontId="103" fillId="15" borderId="4" xfId="0" applyFont="1" applyFill="1" applyBorder="1" applyAlignment="1">
      <alignment horizontal="center" vertical="center" wrapText="1"/>
    </xf>
    <xf numFmtId="170" fontId="45" fillId="0" borderId="2" xfId="0" applyNumberFormat="1" applyFont="1" applyFill="1" applyBorder="1" applyAlignment="1">
      <alignment horizontal="center" vertical="center" wrapText="1"/>
    </xf>
    <xf numFmtId="170" fontId="45" fillId="15" borderId="2" xfId="0" applyNumberFormat="1" applyFont="1" applyFill="1" applyBorder="1" applyAlignment="1">
      <alignment horizontal="center" vertical="center" wrapText="1"/>
    </xf>
    <xf numFmtId="170" fontId="45" fillId="15" borderId="4" xfId="0" applyNumberFormat="1" applyFont="1" applyFill="1" applyBorder="1" applyAlignment="1">
      <alignment horizontal="center" vertical="center" wrapText="1"/>
    </xf>
    <xf numFmtId="170" fontId="46" fillId="15" borderId="4" xfId="0" applyNumberFormat="1" applyFont="1" applyFill="1" applyBorder="1" applyAlignment="1">
      <alignment horizontal="center" vertical="center" wrapText="1"/>
    </xf>
    <xf numFmtId="168" fontId="45" fillId="0" borderId="4" xfId="0" applyNumberFormat="1" applyFont="1" applyBorder="1" applyAlignment="1">
      <alignment horizontal="center" vertical="center" wrapText="1"/>
    </xf>
    <xf numFmtId="0" fontId="46" fillId="0" borderId="4" xfId="0" applyFont="1" applyBorder="1" applyAlignment="1">
      <alignment vertical="center" wrapText="1"/>
    </xf>
    <xf numFmtId="0" fontId="45" fillId="0" borderId="2" xfId="0" applyNumberFormat="1" applyFont="1" applyFill="1" applyBorder="1" applyAlignment="1">
      <alignment horizontal="center" vertical="center" wrapText="1"/>
    </xf>
    <xf numFmtId="0" fontId="105" fillId="0" borderId="0" xfId="0" applyFont="1" applyAlignment="1">
      <alignment vertical="center" wrapText="1"/>
    </xf>
    <xf numFmtId="37" fontId="104" fillId="0" borderId="0" xfId="0" applyNumberFormat="1" applyFont="1" applyFill="1" applyAlignment="1">
      <alignment horizontal="right" vertical="center" wrapText="1"/>
    </xf>
    <xf numFmtId="168" fontId="104" fillId="0" borderId="0" xfId="0" applyNumberFormat="1" applyFont="1" applyFill="1" applyAlignment="1">
      <alignment horizontal="right" vertical="center" wrapText="1"/>
    </xf>
    <xf numFmtId="0" fontId="101" fillId="0" borderId="0" xfId="0" applyNumberFormat="1" applyFont="1" applyFill="1" applyAlignment="1">
      <alignment horizontal="center" vertical="center" wrapText="1"/>
    </xf>
    <xf numFmtId="0" fontId="106" fillId="0" borderId="0" xfId="0" applyFont="1" applyAlignment="1">
      <alignment horizontal="center" vertical="center" wrapText="1"/>
    </xf>
    <xf numFmtId="0" fontId="49" fillId="58" borderId="4" xfId="0" applyFont="1" applyFill="1" applyBorder="1" applyAlignment="1">
      <alignment horizontal="center" vertical="center" wrapText="1"/>
    </xf>
    <xf numFmtId="0" fontId="46" fillId="0" borderId="41" xfId="0" applyFont="1" applyBorder="1" applyAlignment="1">
      <alignment horizontal="center" vertical="center" wrapText="1"/>
    </xf>
    <xf numFmtId="170" fontId="104" fillId="15" borderId="41" xfId="0" applyNumberFormat="1" applyFont="1" applyFill="1" applyBorder="1" applyAlignment="1">
      <alignment horizontal="center" vertical="center" wrapText="1"/>
    </xf>
    <xf numFmtId="49" fontId="101" fillId="0" borderId="4" xfId="0" applyNumberFormat="1" applyFont="1" applyFill="1" applyBorder="1" applyAlignment="1">
      <alignment horizontal="center" vertical="center" textRotation="90" wrapText="1"/>
    </xf>
    <xf numFmtId="0" fontId="107" fillId="0" borderId="0" xfId="0" applyFont="1">
      <alignment horizontal="left" vertical="top" wrapText="1"/>
    </xf>
    <xf numFmtId="0" fontId="45" fillId="0" borderId="4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105" fillId="0" borderId="4" xfId="0" applyFont="1" applyFill="1" applyBorder="1" applyAlignment="1">
      <alignment vertical="top" wrapText="1"/>
    </xf>
    <xf numFmtId="168" fontId="105" fillId="0" borderId="4" xfId="0" applyNumberFormat="1" applyFont="1" applyFill="1" applyBorder="1" applyAlignment="1">
      <alignment vertical="top" wrapText="1"/>
    </xf>
    <xf numFmtId="0" fontId="45" fillId="0" borderId="4" xfId="0" applyFont="1" applyBorder="1" applyAlignment="1">
      <alignment vertical="center" wrapText="1"/>
    </xf>
    <xf numFmtId="0" fontId="105" fillId="0" borderId="4" xfId="0" applyFont="1" applyBorder="1" applyAlignment="1">
      <alignment vertical="top" wrapText="1"/>
    </xf>
    <xf numFmtId="0" fontId="46" fillId="0" borderId="4" xfId="0" applyFont="1" applyBorder="1" applyAlignment="1">
      <alignment vertical="top" wrapText="1"/>
    </xf>
    <xf numFmtId="0" fontId="109" fillId="0" borderId="0" xfId="0" applyFont="1" applyFill="1" applyBorder="1" applyAlignment="1">
      <alignment horizontal="left" vertical="center"/>
    </xf>
    <xf numFmtId="168" fontId="105" fillId="0" borderId="4" xfId="10" applyNumberFormat="1" applyFont="1" applyFill="1" applyBorder="1" applyAlignment="1">
      <alignment horizontal="right" vertical="center" shrinkToFit="1"/>
    </xf>
    <xf numFmtId="0" fontId="108" fillId="0" borderId="0" xfId="0" applyFont="1" applyFill="1" applyBorder="1" applyAlignment="1">
      <alignment horizontal="left" vertical="center"/>
    </xf>
    <xf numFmtId="0" fontId="108" fillId="15" borderId="22" xfId="0" applyFont="1" applyFill="1" applyBorder="1" applyAlignment="1">
      <alignment horizontal="left" vertical="center" wrapText="1"/>
    </xf>
    <xf numFmtId="0" fontId="108" fillId="15" borderId="0" xfId="0" applyFont="1" applyFill="1" applyBorder="1" applyAlignment="1">
      <alignment horizontal="left" vertical="center"/>
    </xf>
    <xf numFmtId="168" fontId="104" fillId="0" borderId="4" xfId="418" applyNumberFormat="1" applyFont="1" applyFill="1" applyBorder="1" applyAlignment="1">
      <alignment horizontal="center" vertical="center" wrapText="1"/>
    </xf>
    <xf numFmtId="170" fontId="45" fillId="0" borderId="4" xfId="0" applyNumberFormat="1" applyFont="1" applyFill="1" applyBorder="1" applyAlignment="1">
      <alignment horizontal="center" vertical="center" wrapText="1"/>
    </xf>
    <xf numFmtId="43" fontId="103" fillId="0" borderId="4" xfId="0" applyNumberFormat="1" applyFont="1" applyBorder="1" applyAlignment="1"/>
    <xf numFmtId="0" fontId="105" fillId="0" borderId="4" xfId="0" applyFont="1" applyBorder="1" applyAlignment="1"/>
    <xf numFmtId="173" fontId="103" fillId="58" borderId="4" xfId="0" applyNumberFormat="1" applyFont="1" applyFill="1" applyBorder="1" applyAlignment="1"/>
    <xf numFmtId="173" fontId="103" fillId="0" borderId="4" xfId="577" applyNumberFormat="1" applyFont="1" applyFill="1" applyBorder="1" applyAlignment="1"/>
    <xf numFmtId="173" fontId="105" fillId="0" borderId="4" xfId="577" applyNumberFormat="1" applyFont="1" applyFill="1" applyBorder="1" applyAlignment="1"/>
    <xf numFmtId="173" fontId="103" fillId="0" borderId="4" xfId="0" applyNumberFormat="1" applyFont="1" applyFill="1" applyBorder="1" applyAlignment="1">
      <alignment vertical="center"/>
    </xf>
    <xf numFmtId="173" fontId="103" fillId="0" borderId="4" xfId="0" applyNumberFormat="1" applyFont="1" applyBorder="1" applyAlignment="1"/>
    <xf numFmtId="173" fontId="103" fillId="0" borderId="4" xfId="0" applyNumberFormat="1" applyFont="1" applyFill="1" applyBorder="1" applyAlignment="1"/>
    <xf numFmtId="173" fontId="103" fillId="0" borderId="4" xfId="577" applyNumberFormat="1" applyFont="1" applyBorder="1" applyAlignment="1"/>
    <xf numFmtId="173" fontId="105" fillId="0" borderId="4" xfId="577" applyNumberFormat="1" applyFont="1" applyBorder="1" applyAlignment="1"/>
    <xf numFmtId="170" fontId="103" fillId="58" borderId="4" xfId="0" applyNumberFormat="1" applyFont="1" applyFill="1" applyBorder="1" applyAlignment="1"/>
    <xf numFmtId="170" fontId="105" fillId="0" borderId="4" xfId="0" applyNumberFormat="1" applyFont="1" applyBorder="1" applyAlignment="1"/>
    <xf numFmtId="170" fontId="103" fillId="0" borderId="4" xfId="0" applyNumberFormat="1" applyFont="1" applyBorder="1" applyAlignment="1"/>
    <xf numFmtId="0" fontId="105" fillId="0" borderId="0" xfId="0" applyFont="1" applyAlignment="1"/>
    <xf numFmtId="0" fontId="103" fillId="0" borderId="4" xfId="0" applyFont="1" applyBorder="1" applyAlignment="1">
      <alignment vertical="top" wrapText="1"/>
    </xf>
    <xf numFmtId="168" fontId="109" fillId="0" borderId="0" xfId="0" applyNumberFormat="1" applyFont="1" applyFill="1" applyBorder="1" applyAlignment="1">
      <alignment horizontal="left" vertical="center"/>
    </xf>
    <xf numFmtId="173" fontId="111" fillId="15" borderId="4" xfId="577" applyNumberFormat="1" applyFont="1" applyFill="1" applyBorder="1" applyAlignment="1">
      <alignment horizontal="right" vertical="center" wrapText="1"/>
    </xf>
    <xf numFmtId="0" fontId="112" fillId="15" borderId="4" xfId="0" applyFont="1" applyFill="1" applyBorder="1" applyAlignment="1">
      <alignment horizontal="left" vertical="center" wrapText="1" indent="2"/>
    </xf>
    <xf numFmtId="0" fontId="111" fillId="15" borderId="4" xfId="0" applyFont="1" applyFill="1" applyBorder="1" applyAlignment="1">
      <alignment horizontal="left" vertical="center" wrapText="1" indent="2"/>
    </xf>
    <xf numFmtId="173" fontId="14" fillId="0" borderId="4" xfId="0" applyNumberFormat="1" applyFont="1" applyBorder="1" applyAlignment="1">
      <alignment horizontal="right" vertical="center"/>
    </xf>
    <xf numFmtId="0" fontId="107" fillId="15" borderId="4" xfId="0" applyNumberFormat="1" applyFont="1" applyFill="1" applyBorder="1" applyAlignment="1">
      <alignment vertical="center" wrapText="1"/>
    </xf>
    <xf numFmtId="0" fontId="107" fillId="15" borderId="4" xfId="593" applyNumberFormat="1" applyFont="1" applyFill="1" applyBorder="1" applyAlignment="1">
      <alignment horizontal="left" vertical="center" wrapText="1"/>
    </xf>
    <xf numFmtId="0" fontId="45" fillId="0" borderId="0" xfId="0" applyNumberFormat="1" applyFont="1" applyFill="1" applyAlignment="1">
      <alignment horizontal="center" vertical="center" wrapText="1"/>
    </xf>
    <xf numFmtId="168" fontId="47" fillId="0" borderId="0" xfId="0" applyNumberFormat="1" applyFont="1" applyFill="1" applyAlignment="1">
      <alignment horizontal="right" vertical="center" wrapText="1"/>
    </xf>
    <xf numFmtId="170" fontId="46" fillId="0" borderId="3" xfId="0" applyNumberFormat="1" applyFont="1" applyFill="1" applyBorder="1" applyAlignment="1">
      <alignment horizontal="right" vertical="center" wrapText="1"/>
    </xf>
    <xf numFmtId="170" fontId="48" fillId="0" borderId="0" xfId="0" applyNumberFormat="1" applyFont="1" applyFill="1" applyBorder="1" applyAlignment="1">
      <alignment horizontal="right" vertical="center" wrapText="1"/>
    </xf>
    <xf numFmtId="37" fontId="47" fillId="0" borderId="0" xfId="0" applyNumberFormat="1" applyFont="1" applyFill="1" applyAlignment="1">
      <alignment horizontal="right" vertical="center" wrapText="1"/>
    </xf>
    <xf numFmtId="49" fontId="45" fillId="0" borderId="4" xfId="0" applyNumberFormat="1" applyFont="1" applyFill="1" applyBorder="1" applyAlignment="1">
      <alignment horizontal="center" vertical="center" wrapText="1"/>
    </xf>
    <xf numFmtId="0" fontId="45" fillId="0" borderId="41" xfId="0" applyNumberFormat="1" applyFont="1" applyFill="1" applyBorder="1" applyAlignment="1">
      <alignment horizontal="center" vertical="center" wrapText="1"/>
    </xf>
    <xf numFmtId="0" fontId="45" fillId="0" borderId="2" xfId="0" applyNumberFormat="1" applyFont="1" applyFill="1" applyBorder="1" applyAlignment="1">
      <alignment horizontal="center" vertical="center" wrapText="1"/>
    </xf>
    <xf numFmtId="170" fontId="103" fillId="15" borderId="41" xfId="0" applyNumberFormat="1" applyFont="1" applyFill="1" applyBorder="1" applyAlignment="1">
      <alignment horizontal="center" vertical="center" wrapText="1"/>
    </xf>
    <xf numFmtId="170" fontId="103" fillId="15" borderId="2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 wrapText="1"/>
    </xf>
    <xf numFmtId="170" fontId="48" fillId="0" borderId="3" xfId="0" applyNumberFormat="1" applyFont="1" applyFill="1" applyBorder="1" applyAlignment="1">
      <alignment horizontal="right" vertical="center" wrapText="1"/>
    </xf>
    <xf numFmtId="0" fontId="101" fillId="0" borderId="0" xfId="0" applyNumberFormat="1" applyFont="1" applyFill="1" applyAlignment="1">
      <alignment horizontal="center" vertical="center" wrapText="1"/>
    </xf>
    <xf numFmtId="49" fontId="101" fillId="0" borderId="4" xfId="0" applyNumberFormat="1" applyFont="1" applyFill="1" applyBorder="1" applyAlignment="1">
      <alignment horizontal="center" vertical="center" wrapText="1"/>
    </xf>
    <xf numFmtId="0" fontId="101" fillId="0" borderId="41" xfId="0" applyNumberFormat="1" applyFont="1" applyFill="1" applyBorder="1" applyAlignment="1">
      <alignment horizontal="center" vertical="center" wrapText="1"/>
    </xf>
    <xf numFmtId="0" fontId="101" fillId="0" borderId="2" xfId="0" applyNumberFormat="1" applyFont="1" applyFill="1" applyBorder="1" applyAlignment="1">
      <alignment horizontal="center" vertical="center" wrapText="1"/>
    </xf>
    <xf numFmtId="168" fontId="104" fillId="0" borderId="4" xfId="418" applyNumberFormat="1" applyFont="1" applyFill="1" applyBorder="1" applyAlignment="1">
      <alignment horizontal="center" vertical="center" wrapText="1"/>
    </xf>
    <xf numFmtId="170" fontId="106" fillId="0" borderId="3" xfId="0" applyNumberFormat="1" applyFont="1" applyFill="1" applyBorder="1" applyAlignment="1">
      <alignment horizontal="right" vertical="center" wrapText="1"/>
    </xf>
    <xf numFmtId="168" fontId="104" fillId="0" borderId="80" xfId="418" applyNumberFormat="1" applyFont="1" applyFill="1" applyBorder="1" applyAlignment="1">
      <alignment horizontal="center" vertical="center" wrapText="1"/>
    </xf>
    <xf numFmtId="168" fontId="104" fillId="0" borderId="79" xfId="418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6" fillId="0" borderId="5" xfId="0" applyFont="1" applyBorder="1" applyAlignment="1"/>
    <xf numFmtId="0" fontId="16" fillId="0" borderId="0" xfId="0" applyFont="1" applyBorder="1" applyAlignment="1"/>
    <xf numFmtId="49" fontId="106" fillId="0" borderId="4" xfId="0" applyNumberFormat="1" applyFont="1" applyFill="1" applyBorder="1" applyAlignment="1">
      <alignment horizontal="left" vertical="center" wrapText="1"/>
    </xf>
    <xf numFmtId="0" fontId="105" fillId="0" borderId="4" xfId="0" applyFont="1" applyBorder="1" applyAlignment="1">
      <alignment horizontal="center" vertical="center" wrapText="1"/>
    </xf>
    <xf numFmtId="0" fontId="105" fillId="15" borderId="4" xfId="0" applyFont="1" applyFill="1" applyBorder="1" applyAlignment="1">
      <alignment horizontal="left" vertical="center" wrapText="1"/>
    </xf>
    <xf numFmtId="168" fontId="46" fillId="0" borderId="4" xfId="0" applyNumberFormat="1" applyFont="1" applyBorder="1" applyAlignment="1">
      <alignment horizontal="center" vertical="center" wrapText="1"/>
    </xf>
    <xf numFmtId="0" fontId="105" fillId="15" borderId="4" xfId="0" applyFont="1" applyFill="1" applyBorder="1" applyAlignment="1">
      <alignment horizontal="center" vertical="center" wrapText="1"/>
    </xf>
    <xf numFmtId="0" fontId="105" fillId="0" borderId="4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left" vertical="center" wrapText="1"/>
    </xf>
    <xf numFmtId="0" fontId="105" fillId="0" borderId="4" xfId="0" applyFont="1" applyBorder="1" applyAlignment="1">
      <alignment horizontal="center" vertical="center"/>
    </xf>
    <xf numFmtId="0" fontId="46" fillId="0" borderId="4" xfId="0" applyFont="1" applyBorder="1" applyAlignment="1">
      <alignment horizontal="center"/>
    </xf>
    <xf numFmtId="0" fontId="46" fillId="15" borderId="4" xfId="0" applyFont="1" applyFill="1" applyBorder="1" applyAlignment="1">
      <alignment horizontal="left" vertical="center" wrapText="1"/>
    </xf>
    <xf numFmtId="0" fontId="113" fillId="0" borderId="4" xfId="0" applyFont="1" applyBorder="1" applyAlignment="1">
      <alignment horizontal="center" vertical="center" wrapText="1"/>
    </xf>
    <xf numFmtId="0" fontId="46" fillId="0" borderId="4" xfId="51" applyFont="1" applyBorder="1" applyAlignment="1">
      <alignment vertical="center" wrapText="1"/>
    </xf>
    <xf numFmtId="0" fontId="113" fillId="0" borderId="4" xfId="469" applyFont="1" applyBorder="1" applyAlignment="1">
      <alignment horizontal="center" vertical="center" wrapText="1"/>
    </xf>
    <xf numFmtId="1" fontId="109" fillId="0" borderId="22" xfId="0" applyNumberFormat="1" applyFont="1" applyFill="1" applyBorder="1" applyAlignment="1">
      <alignment horizontal="center" vertical="center" shrinkToFit="1"/>
    </xf>
    <xf numFmtId="0" fontId="109" fillId="0" borderId="22" xfId="0" applyFont="1" applyFill="1" applyBorder="1" applyAlignment="1">
      <alignment horizontal="left" vertical="center" wrapText="1"/>
    </xf>
    <xf numFmtId="1" fontId="105" fillId="0" borderId="4" xfId="0" applyNumberFormat="1" applyFont="1" applyFill="1" applyBorder="1" applyAlignment="1">
      <alignment horizontal="center" vertical="center" shrinkToFit="1"/>
    </xf>
    <xf numFmtId="49" fontId="114" fillId="0" borderId="4" xfId="0" applyNumberFormat="1" applyFont="1" applyFill="1" applyBorder="1" applyAlignment="1">
      <alignment horizontal="left" vertical="center" wrapText="1"/>
    </xf>
    <xf numFmtId="1" fontId="105" fillId="0" borderId="4" xfId="0" applyNumberFormat="1" applyFont="1" applyFill="1" applyBorder="1" applyAlignment="1">
      <alignment horizontal="center" vertical="center" wrapText="1" shrinkToFit="1"/>
    </xf>
    <xf numFmtId="168" fontId="109" fillId="0" borderId="4" xfId="0" applyNumberFormat="1" applyFont="1" applyFill="1" applyBorder="1" applyAlignment="1">
      <alignment horizontal="right" vertical="center" shrinkToFit="1"/>
    </xf>
    <xf numFmtId="49" fontId="106" fillId="0" borderId="4" xfId="0" quotePrefix="1" applyNumberFormat="1" applyFont="1" applyFill="1" applyBorder="1" applyAlignment="1">
      <alignment horizontal="left" vertical="center" wrapText="1"/>
    </xf>
  </cellXfs>
  <cellStyles count="594">
    <cellStyle name="20% - Accent1" xfId="205" builtinId="30" customBuiltin="1"/>
    <cellStyle name="20% - Accent1 2" xfId="16"/>
    <cellStyle name="20% - Accent1 2 2" xfId="174"/>
    <cellStyle name="20% - Accent1 2 2 2" xfId="290"/>
    <cellStyle name="20% - Accent1 2 3" xfId="289"/>
    <cellStyle name="20% - Accent1 3" xfId="145"/>
    <cellStyle name="20% - Accent1 3 2" xfId="291"/>
    <cellStyle name="20% - Accent1 4" xfId="292"/>
    <cellStyle name="20% - Accent1 4 2" xfId="293"/>
    <cellStyle name="20% - Accent1 5" xfId="294"/>
    <cellStyle name="20% - Accent1 5 2" xfId="295"/>
    <cellStyle name="20% - Accent1 6" xfId="296"/>
    <cellStyle name="20% - Accent1 6 2" xfId="297"/>
    <cellStyle name="20% - Accent1 7" xfId="298"/>
    <cellStyle name="20% - Accent1 7 2" xfId="299"/>
    <cellStyle name="20% - Accent1 8" xfId="300"/>
    <cellStyle name="20% - Accent2" xfId="206" builtinId="34" customBuiltin="1"/>
    <cellStyle name="20% - Accent2 2" xfId="18"/>
    <cellStyle name="20% - Accent2 2 2" xfId="176"/>
    <cellStyle name="20% - Accent2 2 2 2" xfId="302"/>
    <cellStyle name="20% - Accent2 2 3" xfId="301"/>
    <cellStyle name="20% - Accent2 3" xfId="149"/>
    <cellStyle name="20% - Accent2 3 2" xfId="303"/>
    <cellStyle name="20% - Accent2 4" xfId="304"/>
    <cellStyle name="20% - Accent2 4 2" xfId="305"/>
    <cellStyle name="20% - Accent2 5" xfId="306"/>
    <cellStyle name="20% - Accent2 5 2" xfId="307"/>
    <cellStyle name="20% - Accent2 6" xfId="308"/>
    <cellStyle name="20% - Accent2 6 2" xfId="309"/>
    <cellStyle name="20% - Accent2 7" xfId="310"/>
    <cellStyle name="20% - Accent2 7 2" xfId="311"/>
    <cellStyle name="20% - Accent2 8" xfId="312"/>
    <cellStyle name="20% - Accent3" xfId="207" builtinId="38" customBuiltin="1"/>
    <cellStyle name="20% - Accent3 2" xfId="20"/>
    <cellStyle name="20% - Accent3 2 2" xfId="178"/>
    <cellStyle name="20% - Accent3 2 2 2" xfId="314"/>
    <cellStyle name="20% - Accent3 2 3" xfId="313"/>
    <cellStyle name="20% - Accent3 3" xfId="153"/>
    <cellStyle name="20% - Accent3 3 2" xfId="315"/>
    <cellStyle name="20% - Accent3 4" xfId="316"/>
    <cellStyle name="20% - Accent3 4 2" xfId="317"/>
    <cellStyle name="20% - Accent3 5" xfId="318"/>
    <cellStyle name="20% - Accent3 5 2" xfId="319"/>
    <cellStyle name="20% - Accent3 6" xfId="320"/>
    <cellStyle name="20% - Accent3 6 2" xfId="321"/>
    <cellStyle name="20% - Accent3 7" xfId="322"/>
    <cellStyle name="20% - Accent3 7 2" xfId="323"/>
    <cellStyle name="20% - Accent3 8" xfId="324"/>
    <cellStyle name="20% - Accent4" xfId="208" builtinId="42" customBuiltin="1"/>
    <cellStyle name="20% - Accent4 2" xfId="22"/>
    <cellStyle name="20% - Accent4 2 2" xfId="180"/>
    <cellStyle name="20% - Accent4 2 2 2" xfId="326"/>
    <cellStyle name="20% - Accent4 2 3" xfId="325"/>
    <cellStyle name="20% - Accent4 3" xfId="157"/>
    <cellStyle name="20% - Accent4 3 2" xfId="327"/>
    <cellStyle name="20% - Accent4 4" xfId="328"/>
    <cellStyle name="20% - Accent4 4 2" xfId="329"/>
    <cellStyle name="20% - Accent4 5" xfId="330"/>
    <cellStyle name="20% - Accent4 5 2" xfId="331"/>
    <cellStyle name="20% - Accent4 6" xfId="332"/>
    <cellStyle name="20% - Accent4 6 2" xfId="333"/>
    <cellStyle name="20% - Accent4 7" xfId="334"/>
    <cellStyle name="20% - Accent4 7 2" xfId="335"/>
    <cellStyle name="20% - Accent4 8" xfId="336"/>
    <cellStyle name="20% - Accent5" xfId="209" builtinId="46" customBuiltin="1"/>
    <cellStyle name="20% - Accent5 2" xfId="24"/>
    <cellStyle name="20% - Accent5 2 2" xfId="182"/>
    <cellStyle name="20% - Accent5 3" xfId="161"/>
    <cellStyle name="20% - Accent6" xfId="210" builtinId="50" customBuiltin="1"/>
    <cellStyle name="20% - Accent6 2" xfId="26"/>
    <cellStyle name="20% - Accent6 2 2" xfId="184"/>
    <cellStyle name="20% - Accent6 3" xfId="165"/>
    <cellStyle name="20% - Акцент1 2" xfId="337"/>
    <cellStyle name="20% — акцент1 2" xfId="32"/>
    <cellStyle name="20% — акцент1 2 2" xfId="189"/>
    <cellStyle name="20% - Акцент2 2" xfId="338"/>
    <cellStyle name="20% — акцент2 2" xfId="34"/>
    <cellStyle name="20% — акцент2 2 2" xfId="191"/>
    <cellStyle name="20% - Акцент3 2" xfId="339"/>
    <cellStyle name="20% — акцент3 2" xfId="36"/>
    <cellStyle name="20% — акцент3 2 2" xfId="193"/>
    <cellStyle name="20% - Акцент4 2" xfId="340"/>
    <cellStyle name="20% — акцент4 2" xfId="38"/>
    <cellStyle name="20% — акцент4 2 2" xfId="195"/>
    <cellStyle name="20% - Акцент5 2" xfId="341"/>
    <cellStyle name="20% — акцент5 2" xfId="40"/>
    <cellStyle name="20% — акцент5 2 2" xfId="197"/>
    <cellStyle name="20% - Акцент6 2" xfId="342"/>
    <cellStyle name="20% — акцент6 2" xfId="42"/>
    <cellStyle name="20% — акцент6 2 2" xfId="199"/>
    <cellStyle name="40% - Accent1" xfId="211" builtinId="31" customBuiltin="1"/>
    <cellStyle name="40% - Accent1 2" xfId="17"/>
    <cellStyle name="40% - Accent1 2 2" xfId="175"/>
    <cellStyle name="40% - Accent1 3" xfId="146"/>
    <cellStyle name="40% - Accent2" xfId="212" builtinId="35" customBuiltin="1"/>
    <cellStyle name="40% - Accent2 2" xfId="19"/>
    <cellStyle name="40% - Accent2 2 2" xfId="177"/>
    <cellStyle name="40% - Accent2 3" xfId="150"/>
    <cellStyle name="40% - Accent3" xfId="213" builtinId="39" customBuiltin="1"/>
    <cellStyle name="40% - Accent3 2" xfId="21"/>
    <cellStyle name="40% - Accent3 2 2" xfId="179"/>
    <cellStyle name="40% - Accent3 2 2 2" xfId="344"/>
    <cellStyle name="40% - Accent3 2 3" xfId="343"/>
    <cellStyle name="40% - Accent3 3" xfId="154"/>
    <cellStyle name="40% - Accent3 3 2" xfId="345"/>
    <cellStyle name="40% - Accent3 4" xfId="346"/>
    <cellStyle name="40% - Accent3 4 2" xfId="347"/>
    <cellStyle name="40% - Accent3 5" xfId="348"/>
    <cellStyle name="40% - Accent3 5 2" xfId="349"/>
    <cellStyle name="40% - Accent3 6" xfId="350"/>
    <cellStyle name="40% - Accent3 6 2" xfId="351"/>
    <cellStyle name="40% - Accent3 7" xfId="352"/>
    <cellStyle name="40% - Accent3 7 2" xfId="353"/>
    <cellStyle name="40% - Accent3 8" xfId="354"/>
    <cellStyle name="40% - Accent4" xfId="214" builtinId="43" customBuiltin="1"/>
    <cellStyle name="40% - Accent4 2" xfId="23"/>
    <cellStyle name="40% - Accent4 2 2" xfId="181"/>
    <cellStyle name="40% - Accent4 3" xfId="158"/>
    <cellStyle name="40% - Accent5" xfId="215" builtinId="47" customBuiltin="1"/>
    <cellStyle name="40% - Accent5 2" xfId="25"/>
    <cellStyle name="40% - Accent5 2 2" xfId="183"/>
    <cellStyle name="40% - Accent5 3" xfId="162"/>
    <cellStyle name="40% - Accent6" xfId="216" builtinId="51" customBuiltin="1"/>
    <cellStyle name="40% - Accent6 2" xfId="27"/>
    <cellStyle name="40% - Accent6 2 2" xfId="185"/>
    <cellStyle name="40% - Accent6 3" xfId="166"/>
    <cellStyle name="40% - Акцент1 2" xfId="355"/>
    <cellStyle name="40% — акцент1 2" xfId="33"/>
    <cellStyle name="40% — акцент1 2 2" xfId="190"/>
    <cellStyle name="40% - Акцент2 2" xfId="356"/>
    <cellStyle name="40% — акцент2 2" xfId="35"/>
    <cellStyle name="40% — акцент2 2 2" xfId="192"/>
    <cellStyle name="40% - Акцент3 2" xfId="357"/>
    <cellStyle name="40% — акцент3 2" xfId="37"/>
    <cellStyle name="40% — акцент3 2 2" xfId="194"/>
    <cellStyle name="40% - Акцент4 2" xfId="358"/>
    <cellStyle name="40% — акцент4 2" xfId="39"/>
    <cellStyle name="40% — акцент4 2 2" xfId="196"/>
    <cellStyle name="40% - Акцент5 2" xfId="359"/>
    <cellStyle name="40% — акцент5 2" xfId="41"/>
    <cellStyle name="40% — акцент5 2 2" xfId="198"/>
    <cellStyle name="40% - Акцент6 2" xfId="360"/>
    <cellStyle name="40% — акцент6 2" xfId="43"/>
    <cellStyle name="40% — акцент6 2 2" xfId="200"/>
    <cellStyle name="60% - Accent1" xfId="217" builtinId="32" customBuiltin="1"/>
    <cellStyle name="60% - Accent1 2" xfId="147"/>
    <cellStyle name="60% - Accent1 3" xfId="361"/>
    <cellStyle name="60% - Accent2" xfId="218" builtinId="36" customBuiltin="1"/>
    <cellStyle name="60% - Accent2 2" xfId="151"/>
    <cellStyle name="60% - Accent2 3" xfId="362"/>
    <cellStyle name="60% - Accent3" xfId="219" builtinId="40" customBuiltin="1"/>
    <cellStyle name="60% - Accent3 2" xfId="155"/>
    <cellStyle name="60% - Accent3 2 2" xfId="364"/>
    <cellStyle name="60% - Accent3 2 3" xfId="363"/>
    <cellStyle name="60% - Accent3 3" xfId="365"/>
    <cellStyle name="60% - Accent3 4" xfId="366"/>
    <cellStyle name="60% - Accent3 5" xfId="367"/>
    <cellStyle name="60% - Accent3 6" xfId="368"/>
    <cellStyle name="60% - Accent3 7" xfId="369"/>
    <cellStyle name="60% - Accent3 8" xfId="370"/>
    <cellStyle name="60% - Accent4" xfId="220" builtinId="44" customBuiltin="1"/>
    <cellStyle name="60% - Accent4 2" xfId="159"/>
    <cellStyle name="60% - Accent4 2 2" xfId="372"/>
    <cellStyle name="60% - Accent4 2 3" xfId="371"/>
    <cellStyle name="60% - Accent4 3" xfId="373"/>
    <cellStyle name="60% - Accent4 4" xfId="374"/>
    <cellStyle name="60% - Accent4 5" xfId="375"/>
    <cellStyle name="60% - Accent4 6" xfId="376"/>
    <cellStyle name="60% - Accent4 7" xfId="377"/>
    <cellStyle name="60% - Accent4 8" xfId="378"/>
    <cellStyle name="60% - Accent5" xfId="221" builtinId="48" customBuiltin="1"/>
    <cellStyle name="60% - Accent5 2" xfId="163"/>
    <cellStyle name="60% - Accent5 3" xfId="379"/>
    <cellStyle name="60% - Accent6" xfId="222" builtinId="52" customBuiltin="1"/>
    <cellStyle name="60% - Accent6 2" xfId="167"/>
    <cellStyle name="60% - Accent6 2 2" xfId="381"/>
    <cellStyle name="60% - Accent6 2 3" xfId="380"/>
    <cellStyle name="60% - Accent6 3" xfId="382"/>
    <cellStyle name="60% - Accent6 4" xfId="383"/>
    <cellStyle name="60% - Accent6 5" xfId="384"/>
    <cellStyle name="60% - Accent6 6" xfId="385"/>
    <cellStyle name="60% - Accent6 7" xfId="386"/>
    <cellStyle name="60% - Accent6 8" xfId="387"/>
    <cellStyle name="60% - Акцент1 2" xfId="388"/>
    <cellStyle name="60% - Акцент2 2" xfId="389"/>
    <cellStyle name="60% - Акцент3 2" xfId="390"/>
    <cellStyle name="60% - Акцент4 2" xfId="391"/>
    <cellStyle name="60% - Акцент5 2" xfId="392"/>
    <cellStyle name="60% - Акцент6 2" xfId="393"/>
    <cellStyle name="Accent1" xfId="224" builtinId="29" customBuiltin="1"/>
    <cellStyle name="Accent1 2" xfId="144"/>
    <cellStyle name="Accent1 3" xfId="394"/>
    <cellStyle name="Accent2" xfId="225" builtinId="33" customBuiltin="1"/>
    <cellStyle name="Accent2 2" xfId="148"/>
    <cellStyle name="Accent2 3" xfId="395"/>
    <cellStyle name="Accent3" xfId="226" builtinId="37" customBuiltin="1"/>
    <cellStyle name="Accent3 2" xfId="152"/>
    <cellStyle name="Accent3 3" xfId="396"/>
    <cellStyle name="Accent4" xfId="227" builtinId="41" customBuiltin="1"/>
    <cellStyle name="Accent4 2" xfId="156"/>
    <cellStyle name="Accent4 3" xfId="397"/>
    <cellStyle name="Accent5" xfId="228" builtinId="45" customBuiltin="1"/>
    <cellStyle name="Accent5 2" xfId="160"/>
    <cellStyle name="Accent5 3" xfId="398"/>
    <cellStyle name="Accent6" xfId="229" builtinId="49" customBuiltin="1"/>
    <cellStyle name="Accent6 2" xfId="164"/>
    <cellStyle name="Accent6 3" xfId="399"/>
    <cellStyle name="Bad" xfId="241" builtinId="27" customBuiltin="1"/>
    <cellStyle name="Bad 2" xfId="133"/>
    <cellStyle name="Bad 3" xfId="400"/>
    <cellStyle name="Calculation" xfId="232" builtinId="22" customBuiltin="1"/>
    <cellStyle name="Calculation 2" xfId="137"/>
    <cellStyle name="Calculation 3" xfId="401"/>
    <cellStyle name="Check Cell" xfId="238" builtinId="23" customBuiltin="1"/>
    <cellStyle name="Check Cell 2" xfId="139"/>
    <cellStyle name="Check Cell 3" xfId="402"/>
    <cellStyle name="Comma" xfId="577" builtinId="3"/>
    <cellStyle name="Comma 10" xfId="66"/>
    <cellStyle name="Comma 10 2" xfId="403"/>
    <cellStyle name="Comma 11" xfId="53"/>
    <cellStyle name="Comma 11 2" xfId="405"/>
    <cellStyle name="Comma 11 3" xfId="404"/>
    <cellStyle name="Comma 12" xfId="406"/>
    <cellStyle name="Comma 12 2" xfId="407"/>
    <cellStyle name="Comma 13" xfId="115"/>
    <cellStyle name="Comma 13 2" xfId="409"/>
    <cellStyle name="Comma 13 3" xfId="408"/>
    <cellStyle name="Comma 14" xfId="410"/>
    <cellStyle name="Comma 14 2" xfId="411"/>
    <cellStyle name="Comma 15" xfId="412"/>
    <cellStyle name="Comma 15 2" xfId="413"/>
    <cellStyle name="Comma 16" xfId="414"/>
    <cellStyle name="Comma 16 2" xfId="415"/>
    <cellStyle name="Comma 17" xfId="416"/>
    <cellStyle name="Comma 18" xfId="417"/>
    <cellStyle name="Comma 19" xfId="578"/>
    <cellStyle name="Comma 2" xfId="6"/>
    <cellStyle name="Comma 2 2" xfId="14"/>
    <cellStyle name="Comma 2 2 2" xfId="48"/>
    <cellStyle name="Comma 2 2 2 2" xfId="420"/>
    <cellStyle name="Comma 2 2 3" xfId="419"/>
    <cellStyle name="Comma 2 3" xfId="67"/>
    <cellStyle name="Comma 2 3 2" xfId="421"/>
    <cellStyle name="Comma 2 3 3" xfId="582"/>
    <cellStyle name="Comma 2 4" xfId="68"/>
    <cellStyle name="Comma 2 4 2" xfId="422"/>
    <cellStyle name="Comma 2 4 3" xfId="586"/>
    <cellStyle name="Comma 2 5" xfId="56"/>
    <cellStyle name="Comma 2 5 2" xfId="423"/>
    <cellStyle name="Comma 2 5 3" xfId="588"/>
    <cellStyle name="Comma 2 6" xfId="169"/>
    <cellStyle name="Comma 2 6 2" xfId="424"/>
    <cellStyle name="Comma 2 6 3" xfId="590"/>
    <cellStyle name="Comma 2 7" xfId="418"/>
    <cellStyle name="Comma 3" xfId="12"/>
    <cellStyle name="Comma 3 2" xfId="30"/>
    <cellStyle name="Comma 3 2 2" xfId="50"/>
    <cellStyle name="Comma 3 2 2 2" xfId="116"/>
    <cellStyle name="Comma 3 2 2 3" xfId="203"/>
    <cellStyle name="Comma 3 2 3" xfId="70"/>
    <cellStyle name="Comma 3 2 4" xfId="187"/>
    <cellStyle name="Comma 3 2 5" xfId="426"/>
    <cellStyle name="Comma 3 3" xfId="46"/>
    <cellStyle name="Comma 3 3 2" xfId="71"/>
    <cellStyle name="Comma 3 3 3" xfId="201"/>
    <cellStyle name="Comma 3 3 4" xfId="427"/>
    <cellStyle name="Comma 3 4" xfId="69"/>
    <cellStyle name="Comma 3 4 2" xfId="428"/>
    <cellStyle name="Comma 3 5" xfId="172"/>
    <cellStyle name="Comma 3 5 2" xfId="429"/>
    <cellStyle name="Comma 3 6" xfId="425"/>
    <cellStyle name="Comma 3 7" xfId="584"/>
    <cellStyle name="Comma 4" xfId="72"/>
    <cellStyle name="Comma 4 2" xfId="431"/>
    <cellStyle name="Comma 4 3" xfId="432"/>
    <cellStyle name="Comma 4 4" xfId="430"/>
    <cellStyle name="Comma 5" xfId="73"/>
    <cellStyle name="Comma 5 2" xfId="434"/>
    <cellStyle name="Comma 5 3" xfId="433"/>
    <cellStyle name="Comma 6" xfId="74"/>
    <cellStyle name="Comma 6 2" xfId="75"/>
    <cellStyle name="Comma 7" xfId="13"/>
    <cellStyle name="Comma 7 2" xfId="47"/>
    <cellStyle name="Comma 7 2 2" xfId="76"/>
    <cellStyle name="Comma 7 3" xfId="62"/>
    <cellStyle name="Comma 8" xfId="77"/>
    <cellStyle name="Comma 8 2" xfId="436"/>
    <cellStyle name="Comma 8 3" xfId="437"/>
    <cellStyle name="Comma 8 3 2" xfId="438"/>
    <cellStyle name="Comma 8 4" xfId="435"/>
    <cellStyle name="Comma 9" xfId="78"/>
    <cellStyle name="Comma 9 2" xfId="440"/>
    <cellStyle name="Comma 9 3" xfId="439"/>
    <cellStyle name="Currency 2" xfId="441"/>
    <cellStyle name="Explanatory Text" xfId="242" builtinId="53" customBuiltin="1"/>
    <cellStyle name="Explanatory Text 2" xfId="142"/>
    <cellStyle name="Explanatory Text 3" xfId="442"/>
    <cellStyle name="Good" xfId="247" builtinId="26" customBuiltin="1"/>
    <cellStyle name="Good 2" xfId="132"/>
    <cellStyle name="Good 3" xfId="443"/>
    <cellStyle name="Heading 1" xfId="233" builtinId="16" customBuiltin="1"/>
    <cellStyle name="Heading 1 2" xfId="128"/>
    <cellStyle name="Heading 1 3" xfId="444"/>
    <cellStyle name="Heading 2" xfId="234" builtinId="17" customBuiltin="1"/>
    <cellStyle name="Heading 2 2" xfId="129"/>
    <cellStyle name="Heading 2 3" xfId="445"/>
    <cellStyle name="Heading 3" xfId="235" builtinId="18" customBuiltin="1"/>
    <cellStyle name="Heading 3 2" xfId="130"/>
    <cellStyle name="Heading 3 3" xfId="446"/>
    <cellStyle name="Heading 4" xfId="236" builtinId="19" customBuiltin="1"/>
    <cellStyle name="Heading 4 2" xfId="131"/>
    <cellStyle name="Heading 4 3" xfId="447"/>
    <cellStyle name="Hyperlink 2" xfId="65"/>
    <cellStyle name="Hyperlink 2 2" xfId="448"/>
    <cellStyle name="Hyperlink 2 3" xfId="592"/>
    <cellStyle name="Hyperlink 3" xfId="64"/>
    <cellStyle name="Hyperlink 3 2" xfId="449"/>
    <cellStyle name="Input" xfId="230" builtinId="20" customBuiltin="1"/>
    <cellStyle name="Input 2" xfId="135"/>
    <cellStyle name="Input 3" xfId="450"/>
    <cellStyle name="KPMG Heading 1" xfId="451"/>
    <cellStyle name="KPMG Heading 2" xfId="452"/>
    <cellStyle name="KPMG Heading 3" xfId="453"/>
    <cellStyle name="KPMG Heading 4" xfId="454"/>
    <cellStyle name="KPMG Normal" xfId="455"/>
    <cellStyle name="KPMG Normal Text" xfId="456"/>
    <cellStyle name="KPMG Normal_123" xfId="457"/>
    <cellStyle name="Linked Cell" xfId="244" builtinId="24" customBuiltin="1"/>
    <cellStyle name="Linked Cell 2" xfId="138"/>
    <cellStyle name="Linked Cell 3" xfId="458"/>
    <cellStyle name="Neutral" xfId="240" builtinId="28" customBuiltin="1"/>
    <cellStyle name="Neutral 2" xfId="134"/>
    <cellStyle name="Neutral 3" xfId="459"/>
    <cellStyle name="Normal" xfId="0" builtinId="0" customBuiltin="1"/>
    <cellStyle name="Normal 10" xfId="51"/>
    <cellStyle name="Normal 10 2" xfId="79"/>
    <cellStyle name="Normal 10 3" xfId="460"/>
    <cellStyle name="Normal 11" xfId="80"/>
    <cellStyle name="Normal 11 2" xfId="10"/>
    <cellStyle name="Normal 12" xfId="81"/>
    <cellStyle name="Normal 12 2" xfId="107"/>
    <cellStyle name="Normal 12 3" xfId="461"/>
    <cellStyle name="Normal 13" xfId="82"/>
    <cellStyle name="Normal 13 2" xfId="118"/>
    <cellStyle name="Normal 13 3" xfId="462"/>
    <cellStyle name="Normal 14" xfId="114"/>
    <cellStyle name="Normal 15" xfId="52"/>
    <cellStyle name="Normal 15 2" xfId="463"/>
    <cellStyle name="Normal 16" xfId="124"/>
    <cellStyle name="Normal 16 2" xfId="255"/>
    <cellStyle name="Normal 16 2 2" xfId="465"/>
    <cellStyle name="Normal 16 3" xfId="464"/>
    <cellStyle name="Normal 17" xfId="125"/>
    <cellStyle name="Normal 17 2" xfId="467"/>
    <cellStyle name="Normal 17 3" xfId="468"/>
    <cellStyle name="Normal 17 4" xfId="466"/>
    <cellStyle name="Normal 18" xfId="469"/>
    <cellStyle name="Normal 18 2" xfId="470"/>
    <cellStyle name="Normal 19" xfId="471"/>
    <cellStyle name="Normal 19 2" xfId="472"/>
    <cellStyle name="Normal 2" xfId="3"/>
    <cellStyle name="Normal 2 2" xfId="8"/>
    <cellStyle name="Normal 2 2 2" xfId="109"/>
    <cellStyle name="Normal 2 2 2 2" xfId="474"/>
    <cellStyle name="Normal 2 2 2 3" xfId="587"/>
    <cellStyle name="Normal 2 2 3" xfId="57"/>
    <cellStyle name="Normal 2 2 4" xfId="473"/>
    <cellStyle name="Normal 2 2 5" xfId="583"/>
    <cellStyle name="Normal 2 3" xfId="83"/>
    <cellStyle name="Normal 2 3 2" xfId="476"/>
    <cellStyle name="Normal 2 3 3" xfId="475"/>
    <cellStyle name="Normal 2 3 4" xfId="581"/>
    <cellStyle name="Normal 2 4" xfId="108"/>
    <cellStyle name="Normal 2 4 2" xfId="477"/>
    <cellStyle name="Normal 2 5" xfId="54"/>
    <cellStyle name="Normal 2 6" xfId="478"/>
    <cellStyle name="Normal 2 7" xfId="479"/>
    <cellStyle name="Normal 2 8" xfId="480"/>
    <cellStyle name="Normal 2 9" xfId="481"/>
    <cellStyle name="Normal 2_Gorcuxum ashxatakazm" xfId="84"/>
    <cellStyle name="Normal 20" xfId="9"/>
    <cellStyle name="Normal 20 2" xfId="28"/>
    <cellStyle name="Normal 20 2 2" xfId="186"/>
    <cellStyle name="Normal 20 2 3" xfId="483"/>
    <cellStyle name="Normal 20 3" xfId="171"/>
    <cellStyle name="Normal 20 4" xfId="482"/>
    <cellStyle name="Normal 21" xfId="484"/>
    <cellStyle name="Normal 21 2" xfId="485"/>
    <cellStyle name="Normal 22" xfId="486"/>
    <cellStyle name="Normal 23" xfId="487"/>
    <cellStyle name="Normal 24" xfId="488"/>
    <cellStyle name="Normal 24 2" xfId="489"/>
    <cellStyle name="Normal 25" xfId="490"/>
    <cellStyle name="Normal 3" xfId="5"/>
    <cellStyle name="Normal 3 2" xfId="85"/>
    <cellStyle name="Normal 3 2 2" xfId="113"/>
    <cellStyle name="Normal 3 2 3" xfId="491"/>
    <cellStyle name="Normal 3 3" xfId="86"/>
    <cellStyle name="Normal 3 3 2" xfId="492"/>
    <cellStyle name="Normal 3 4" xfId="110"/>
    <cellStyle name="Normal 3 4 2" xfId="493"/>
    <cellStyle name="Normal 3 5" xfId="112"/>
    <cellStyle name="Normal 3 5 2" xfId="494"/>
    <cellStyle name="Normal 3 6" xfId="55"/>
    <cellStyle name="Normal 3_HavelvacN2axjusakN3" xfId="495"/>
    <cellStyle name="Normal 35" xfId="496"/>
    <cellStyle name="Normal 374" xfId="497"/>
    <cellStyle name="Normal 374 2" xfId="498"/>
    <cellStyle name="Normal 4" xfId="2"/>
    <cellStyle name="Normal 4 2" xfId="111"/>
    <cellStyle name="Normal 4 2 2" xfId="117"/>
    <cellStyle name="Normal 4 2 2 2" xfId="500"/>
    <cellStyle name="Normal 4 2 3" xfId="585"/>
    <cellStyle name="Normal 4 3" xfId="63"/>
    <cellStyle name="Normal 4 3 2" xfId="501"/>
    <cellStyle name="Normal 4 3 3" xfId="589"/>
    <cellStyle name="Normal 4 4" xfId="168"/>
    <cellStyle name="Normal 4 5" xfId="499"/>
    <cellStyle name="Normal 4 6" xfId="579"/>
    <cellStyle name="Normal 5" xfId="87"/>
    <cellStyle name="Normal 5 2" xfId="88"/>
    <cellStyle name="Normal 53 3" xfId="502"/>
    <cellStyle name="Normal 54" xfId="503"/>
    <cellStyle name="Normal 6" xfId="89"/>
    <cellStyle name="Normal 6 2" xfId="90"/>
    <cellStyle name="Normal 6 2 2" xfId="505"/>
    <cellStyle name="Normal 6 3" xfId="504"/>
    <cellStyle name="Normal 6 4" xfId="580"/>
    <cellStyle name="Normal 67" xfId="506"/>
    <cellStyle name="Normal 7" xfId="61"/>
    <cellStyle name="Normal 7 2" xfId="507"/>
    <cellStyle name="Normal 7 3" xfId="591"/>
    <cellStyle name="Normal 73" xfId="508"/>
    <cellStyle name="Normal 78" xfId="509"/>
    <cellStyle name="Normal 78 2" xfId="510"/>
    <cellStyle name="Normal 8" xfId="91"/>
    <cellStyle name="Normal 8 2" xfId="511"/>
    <cellStyle name="Normal 81" xfId="512"/>
    <cellStyle name="Normal 88" xfId="574"/>
    <cellStyle name="Normal 89" xfId="576"/>
    <cellStyle name="Normal 9" xfId="92"/>
    <cellStyle name="Normal 9 2" xfId="513"/>
    <cellStyle name="Normal 90" xfId="575"/>
    <cellStyle name="Normal_EREV" xfId="593"/>
    <cellStyle name="Note" xfId="243" builtinId="10" customBuiltin="1"/>
    <cellStyle name="Note 2" xfId="15"/>
    <cellStyle name="Note 2 2" xfId="173"/>
    <cellStyle name="Note 2 2 2" xfId="515"/>
    <cellStyle name="Note 2 3" xfId="514"/>
    <cellStyle name="Note 3" xfId="141"/>
    <cellStyle name="Note 3 2" xfId="517"/>
    <cellStyle name="Note 3 3" xfId="516"/>
    <cellStyle name="Note 4" xfId="518"/>
    <cellStyle name="Note 4 2" xfId="519"/>
    <cellStyle name="Note 5" xfId="520"/>
    <cellStyle name="Note 5 2" xfId="521"/>
    <cellStyle name="Note 6" xfId="522"/>
    <cellStyle name="Note 6 2" xfId="523"/>
    <cellStyle name="Note 7" xfId="524"/>
    <cellStyle name="Note 7 2" xfId="525"/>
    <cellStyle name="Note 8" xfId="526"/>
    <cellStyle name="Note 9" xfId="527"/>
    <cellStyle name="Output" xfId="231" builtinId="21" customBuiltin="1"/>
    <cellStyle name="Output 2" xfId="136"/>
    <cellStyle name="Output 3" xfId="528"/>
    <cellStyle name="Percent 2" xfId="4"/>
    <cellStyle name="Percent 2 2" xfId="7"/>
    <cellStyle name="Percent 2 2 2" xfId="530"/>
    <cellStyle name="Percent 2 3" xfId="58"/>
    <cellStyle name="Percent 2 4" xfId="529"/>
    <cellStyle name="Percent 3" xfId="93"/>
    <cellStyle name="Percent 4" xfId="94"/>
    <cellStyle name="Percent 4 2" xfId="531"/>
    <cellStyle name="Percent 5" xfId="126"/>
    <cellStyle name="Percent 5 2" xfId="533"/>
    <cellStyle name="Percent 5 3" xfId="532"/>
    <cellStyle name="Percent 6" xfId="534"/>
    <cellStyle name="Percent 7" xfId="535"/>
    <cellStyle name="Percent 7 2" xfId="536"/>
    <cellStyle name="Percent 8" xfId="537"/>
    <cellStyle name="Percent 9" xfId="538"/>
    <cellStyle name="SN_241" xfId="1"/>
    <cellStyle name="Style 1" xfId="59"/>
    <cellStyle name="Style 1 2" xfId="95"/>
    <cellStyle name="Style 1 3" xfId="96"/>
    <cellStyle name="Style 1 4" xfId="97"/>
    <cellStyle name="Style 1 5" xfId="539"/>
    <cellStyle name="Title" xfId="239" builtinId="15" customBuiltin="1"/>
    <cellStyle name="Title 2" xfId="127"/>
    <cellStyle name="Total" xfId="237" builtinId="25" customBuiltin="1"/>
    <cellStyle name="Total 2" xfId="143"/>
    <cellStyle name="Total 3" xfId="540"/>
    <cellStyle name="Warning Text" xfId="245" builtinId="11" customBuiltin="1"/>
    <cellStyle name="Warning Text 2" xfId="140"/>
    <cellStyle name="Warning Text 3" xfId="541"/>
    <cellStyle name="Акцент1 2" xfId="542"/>
    <cellStyle name="Акцент2 2" xfId="543"/>
    <cellStyle name="Акцент3 2" xfId="544"/>
    <cellStyle name="Акцент4 2" xfId="545"/>
    <cellStyle name="Акцент5 2" xfId="546"/>
    <cellStyle name="Акцент6 2" xfId="547"/>
    <cellStyle name="Беззащитный" xfId="548"/>
    <cellStyle name="Ввод  2" xfId="119"/>
    <cellStyle name="Ввод  2 2" xfId="250"/>
    <cellStyle name="Ввод  2 3" xfId="273"/>
    <cellStyle name="Ввод  2 4" xfId="278"/>
    <cellStyle name="Ввод  2 5" xfId="283"/>
    <cellStyle name="Ввод  2 6" xfId="249"/>
    <cellStyle name="Ввод  3" xfId="263"/>
    <cellStyle name="Ввод  4" xfId="202"/>
    <cellStyle name="Ввод  5" xfId="260"/>
    <cellStyle name="Ввод  6" xfId="257"/>
    <cellStyle name="Ввод  7" xfId="549"/>
    <cellStyle name="Вывод 2" xfId="120"/>
    <cellStyle name="Вывод 2 2" xfId="251"/>
    <cellStyle name="Вывод 2 3" xfId="274"/>
    <cellStyle name="Вывод 2 4" xfId="279"/>
    <cellStyle name="Вывод 2 5" xfId="284"/>
    <cellStyle name="Вывод 2 6" xfId="272"/>
    <cellStyle name="Вывод 3" xfId="264"/>
    <cellStyle name="Вывод 4" xfId="248"/>
    <cellStyle name="Вывод 5" xfId="223"/>
    <cellStyle name="Вывод 6" xfId="246"/>
    <cellStyle name="Вывод 7" xfId="550"/>
    <cellStyle name="Вычисление 2" xfId="121"/>
    <cellStyle name="Вычисление 2 2" xfId="252"/>
    <cellStyle name="Вычисление 2 3" xfId="275"/>
    <cellStyle name="Вычисление 2 4" xfId="280"/>
    <cellStyle name="Вычисление 2 5" xfId="285"/>
    <cellStyle name="Вычисление 2 6" xfId="271"/>
    <cellStyle name="Вычисление 3" xfId="265"/>
    <cellStyle name="Вычисление 4" xfId="204"/>
    <cellStyle name="Вычисление 5" xfId="261"/>
    <cellStyle name="Вычисление 6" xfId="288"/>
    <cellStyle name="Вычисление 7" xfId="551"/>
    <cellStyle name="Заголовок 1 2" xfId="552"/>
    <cellStyle name="Заголовок 2 2" xfId="553"/>
    <cellStyle name="Заголовок 3 2" xfId="554"/>
    <cellStyle name="Заголовок 4 2" xfId="555"/>
    <cellStyle name="Защитный" xfId="556"/>
    <cellStyle name="Итог 2" xfId="122"/>
    <cellStyle name="Итог 2 2" xfId="253"/>
    <cellStyle name="Итог 2 3" xfId="276"/>
    <cellStyle name="Итог 2 4" xfId="281"/>
    <cellStyle name="Итог 2 5" xfId="286"/>
    <cellStyle name="Итог 2 6" xfId="268"/>
    <cellStyle name="Итог 3" xfId="266"/>
    <cellStyle name="Итог 4" xfId="170"/>
    <cellStyle name="Итог 5" xfId="267"/>
    <cellStyle name="Итог 6" xfId="270"/>
    <cellStyle name="Итог 7" xfId="557"/>
    <cellStyle name="Контрольная ячейка 2" xfId="558"/>
    <cellStyle name="Название 2" xfId="559"/>
    <cellStyle name="Нейтральный 2" xfId="560"/>
    <cellStyle name="Обычный 2" xfId="98"/>
    <cellStyle name="Обычный 2 2" xfId="561"/>
    <cellStyle name="Обычный 3" xfId="99"/>
    <cellStyle name="Обычный 3 2" xfId="563"/>
    <cellStyle name="Обычный 3 3" xfId="562"/>
    <cellStyle name="Плохой 2" xfId="564"/>
    <cellStyle name="Пояснение 2" xfId="565"/>
    <cellStyle name="Примечание 2" xfId="31"/>
    <cellStyle name="Примечание 2 2" xfId="188"/>
    <cellStyle name="Примечание 3" xfId="123"/>
    <cellStyle name="Примечание 3 2" xfId="254"/>
    <cellStyle name="Примечание 3 3" xfId="277"/>
    <cellStyle name="Примечание 3 4" xfId="282"/>
    <cellStyle name="Примечание 3 5" xfId="287"/>
    <cellStyle name="Примечание 3 6" xfId="256"/>
    <cellStyle name="Примечание 4" xfId="269"/>
    <cellStyle name="Примечание 5" xfId="258"/>
    <cellStyle name="Примечание 6" xfId="259"/>
    <cellStyle name="Примечание 7" xfId="262"/>
    <cellStyle name="Примечание 8" xfId="566"/>
    <cellStyle name="Связанная ячейка 2" xfId="567"/>
    <cellStyle name="Стиль 1" xfId="100"/>
    <cellStyle name="Стиль 1 2" xfId="60"/>
    <cellStyle name="Стиль 1 2 2" xfId="101"/>
    <cellStyle name="Текст предупреждения 2" xfId="568"/>
    <cellStyle name="Финансовый 2" xfId="44"/>
    <cellStyle name="Финансовый 2 2" xfId="103"/>
    <cellStyle name="Финансовый 2 3" xfId="102"/>
    <cellStyle name="Финансовый 2 4" xfId="569"/>
    <cellStyle name="Финансовый 3" xfId="104"/>
    <cellStyle name="Финансовый 3 2" xfId="105"/>
    <cellStyle name="Финансовый 3 2 2" xfId="571"/>
    <cellStyle name="Финансовый 3 3" xfId="570"/>
    <cellStyle name="Финансовый 4" xfId="106"/>
    <cellStyle name="Финансовый 4 2" xfId="572"/>
    <cellStyle name="Финансовый 8" xfId="11"/>
    <cellStyle name="Финансовый 8 2" xfId="29"/>
    <cellStyle name="Финансовый 8 2 2" xfId="49"/>
    <cellStyle name="Финансовый 8 3" xfId="45"/>
    <cellStyle name="Хороший 2" xfId="573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8"/>
  <sheetViews>
    <sheetView tabSelected="1" workbookViewId="0">
      <selection activeCell="A15" sqref="A15"/>
    </sheetView>
  </sheetViews>
  <sheetFormatPr defaultRowHeight="17.25"/>
  <cols>
    <col min="1" max="1" width="70.42578125" style="135" customWidth="1"/>
    <col min="2" max="2" width="20.42578125" style="185" customWidth="1"/>
  </cols>
  <sheetData>
    <row r="1" spans="1:2" ht="14.25">
      <c r="A1" s="198" t="s">
        <v>160</v>
      </c>
      <c r="B1" s="198"/>
    </row>
    <row r="2" spans="1:2" ht="14.25">
      <c r="A2" s="195" t="s">
        <v>58</v>
      </c>
      <c r="B2" s="195"/>
    </row>
    <row r="3" spans="1:2" ht="66.75" customHeight="1">
      <c r="A3" s="194" t="s">
        <v>117</v>
      </c>
      <c r="B3" s="194"/>
    </row>
    <row r="4" spans="1:2" s="63" customFormat="1" ht="15" customHeight="1">
      <c r="A4" s="197" t="s">
        <v>27</v>
      </c>
      <c r="B4" s="197"/>
    </row>
    <row r="5" spans="1:2">
      <c r="A5" s="196"/>
      <c r="B5" s="196"/>
    </row>
    <row r="6" spans="1:2" ht="45.75" customHeight="1">
      <c r="A6" s="138" t="s">
        <v>29</v>
      </c>
      <c r="B6" s="155" t="s">
        <v>65</v>
      </c>
    </row>
    <row r="7" spans="1:2">
      <c r="A7" s="147" t="s">
        <v>32</v>
      </c>
      <c r="B7" s="172">
        <f>B9+B42+B48+B12+B71+B80+B83+B86+B94+B97</f>
        <v>35574116.300000004</v>
      </c>
    </row>
    <row r="8" spans="1:2">
      <c r="A8" s="138" t="s">
        <v>33</v>
      </c>
      <c r="B8" s="173"/>
    </row>
    <row r="9" spans="1:2">
      <c r="A9" s="153" t="s">
        <v>182</v>
      </c>
      <c r="B9" s="174">
        <f>+B10</f>
        <v>350000</v>
      </c>
    </row>
    <row r="10" spans="1:2">
      <c r="A10" s="160" t="s">
        <v>183</v>
      </c>
      <c r="B10" s="176">
        <v>350000</v>
      </c>
    </row>
    <row r="11" spans="1:2" ht="16.5">
      <c r="A11" s="192"/>
      <c r="B11" s="191"/>
    </row>
    <row r="12" spans="1:2">
      <c r="A12" s="153" t="s">
        <v>66</v>
      </c>
      <c r="B12" s="174">
        <f>B34+B39+B14+B25</f>
        <v>13602220.600000001</v>
      </c>
    </row>
    <row r="13" spans="1:2">
      <c r="A13" s="67" t="s">
        <v>34</v>
      </c>
      <c r="B13" s="173"/>
    </row>
    <row r="14" spans="1:2" s="159" customFormat="1" ht="39" customHeight="1">
      <c r="A14" s="158" t="s">
        <v>67</v>
      </c>
      <c r="B14" s="175">
        <f>SUM(B15:B24)</f>
        <v>4900653.5</v>
      </c>
    </row>
    <row r="15" spans="1:2" s="159" customFormat="1" ht="36.75" customHeight="1">
      <c r="A15" s="160" t="s">
        <v>68</v>
      </c>
      <c r="B15" s="176">
        <v>1006202.1</v>
      </c>
    </row>
    <row r="16" spans="1:2" s="159" customFormat="1" ht="21" customHeight="1">
      <c r="A16" s="160" t="s">
        <v>69</v>
      </c>
      <c r="B16" s="176">
        <v>639030.1</v>
      </c>
    </row>
    <row r="17" spans="1:2" s="159" customFormat="1" ht="37.5" customHeight="1">
      <c r="A17" s="160" t="s">
        <v>70</v>
      </c>
      <c r="B17" s="176">
        <v>7446.6</v>
      </c>
    </row>
    <row r="18" spans="1:2" s="159" customFormat="1" ht="21" customHeight="1">
      <c r="A18" s="160" t="s">
        <v>71</v>
      </c>
      <c r="B18" s="176">
        <f>1537800-1000000</f>
        <v>537800</v>
      </c>
    </row>
    <row r="19" spans="1:2" s="159" customFormat="1" ht="37.5" customHeight="1">
      <c r="A19" s="160" t="s">
        <v>72</v>
      </c>
      <c r="B19" s="176">
        <v>159500</v>
      </c>
    </row>
    <row r="20" spans="1:2" s="159" customFormat="1" ht="34.5">
      <c r="A20" s="160" t="s">
        <v>73</v>
      </c>
      <c r="B20" s="176">
        <v>128000</v>
      </c>
    </row>
    <row r="21" spans="1:2" s="159" customFormat="1" ht="34.5">
      <c r="A21" s="160" t="s">
        <v>74</v>
      </c>
      <c r="B21" s="176">
        <v>1738038.7</v>
      </c>
    </row>
    <row r="22" spans="1:2" s="159" customFormat="1" ht="34.5">
      <c r="A22" s="160" t="s">
        <v>75</v>
      </c>
      <c r="B22" s="176">
        <f>1573336-1000000</f>
        <v>573336</v>
      </c>
    </row>
    <row r="23" spans="1:2" s="159" customFormat="1" ht="34.5">
      <c r="A23" s="160" t="s">
        <v>76</v>
      </c>
      <c r="B23" s="176">
        <v>90000</v>
      </c>
    </row>
    <row r="24" spans="1:2" s="159" customFormat="1" ht="34.5">
      <c r="A24" s="160" t="s">
        <v>77</v>
      </c>
      <c r="B24" s="176">
        <v>21300</v>
      </c>
    </row>
    <row r="25" spans="1:2" s="159" customFormat="1" ht="21" customHeight="1">
      <c r="A25" s="158" t="s">
        <v>78</v>
      </c>
      <c r="B25" s="177">
        <f>SUM(B26:B33)</f>
        <v>6755340.2000000002</v>
      </c>
    </row>
    <row r="26" spans="1:2" s="159" customFormat="1">
      <c r="A26" s="161" t="s">
        <v>79</v>
      </c>
      <c r="B26" s="176">
        <v>209431.2</v>
      </c>
    </row>
    <row r="27" spans="1:2" s="159" customFormat="1" ht="34.5">
      <c r="A27" s="161" t="s">
        <v>80</v>
      </c>
      <c r="B27" s="176">
        <v>490000</v>
      </c>
    </row>
    <row r="28" spans="1:2" s="159" customFormat="1" ht="34.5">
      <c r="A28" s="161" t="s">
        <v>81</v>
      </c>
      <c r="B28" s="176">
        <v>5000</v>
      </c>
    </row>
    <row r="29" spans="1:2" s="159" customFormat="1">
      <c r="A29" s="161" t="s">
        <v>82</v>
      </c>
      <c r="B29" s="176">
        <v>3447366</v>
      </c>
    </row>
    <row r="30" spans="1:2" s="159" customFormat="1" ht="34.5">
      <c r="A30" s="161" t="s">
        <v>83</v>
      </c>
      <c r="B30" s="176">
        <v>15000</v>
      </c>
    </row>
    <row r="31" spans="1:2" s="159" customFormat="1" ht="34.5">
      <c r="A31" s="161" t="s">
        <v>84</v>
      </c>
      <c r="B31" s="176">
        <v>436768</v>
      </c>
    </row>
    <row r="32" spans="1:2" s="159" customFormat="1" ht="34.5">
      <c r="A32" s="161" t="s">
        <v>85</v>
      </c>
      <c r="B32" s="176">
        <f>1750775</f>
        <v>1750775</v>
      </c>
    </row>
    <row r="33" spans="1:2" s="159" customFormat="1" ht="34.5">
      <c r="A33" s="161" t="s">
        <v>86</v>
      </c>
      <c r="B33" s="176">
        <v>401000</v>
      </c>
    </row>
    <row r="34" spans="1:2" s="159" customFormat="1" ht="21" customHeight="1">
      <c r="A34" s="162" t="s">
        <v>87</v>
      </c>
      <c r="B34" s="178">
        <f>B38+B37+B36+B35</f>
        <v>1816226.9</v>
      </c>
    </row>
    <row r="35" spans="1:2" s="159" customFormat="1" ht="34.5">
      <c r="A35" s="160" t="s">
        <v>88</v>
      </c>
      <c r="B35" s="176">
        <v>43956</v>
      </c>
    </row>
    <row r="36" spans="1:2" s="159" customFormat="1" ht="34.5">
      <c r="A36" s="160" t="s">
        <v>89</v>
      </c>
      <c r="B36" s="176">
        <v>1713500</v>
      </c>
    </row>
    <row r="37" spans="1:2" s="159" customFormat="1" ht="38.25" customHeight="1">
      <c r="A37" s="160" t="s">
        <v>90</v>
      </c>
      <c r="B37" s="176">
        <v>6290</v>
      </c>
    </row>
    <row r="38" spans="1:2" s="159" customFormat="1" ht="51.75">
      <c r="A38" s="160" t="s">
        <v>91</v>
      </c>
      <c r="B38" s="176">
        <v>52480.9</v>
      </c>
    </row>
    <row r="39" spans="1:2" s="159" customFormat="1">
      <c r="A39" s="158" t="s">
        <v>92</v>
      </c>
      <c r="B39" s="179">
        <f>+B40</f>
        <v>130000</v>
      </c>
    </row>
    <row r="40" spans="1:2" s="159" customFormat="1" ht="34.5">
      <c r="A40" s="160" t="s">
        <v>93</v>
      </c>
      <c r="B40" s="176">
        <v>130000</v>
      </c>
    </row>
    <row r="41" spans="1:2" s="159" customFormat="1">
      <c r="A41" s="160"/>
      <c r="B41" s="176"/>
    </row>
    <row r="42" spans="1:2" s="159" customFormat="1" ht="21" customHeight="1">
      <c r="A42" s="153" t="s">
        <v>94</v>
      </c>
      <c r="B42" s="174">
        <f>B44</f>
        <v>1449912</v>
      </c>
    </row>
    <row r="43" spans="1:2" s="159" customFormat="1" ht="21" customHeight="1">
      <c r="A43" s="154" t="s">
        <v>34</v>
      </c>
      <c r="B43" s="173"/>
    </row>
    <row r="44" spans="1:2" s="159" customFormat="1" ht="34.5">
      <c r="A44" s="162" t="s">
        <v>95</v>
      </c>
      <c r="B44" s="180">
        <f>B45+B46</f>
        <v>1449912</v>
      </c>
    </row>
    <row r="45" spans="1:2" s="159" customFormat="1" ht="34.5">
      <c r="A45" s="163" t="s">
        <v>96</v>
      </c>
      <c r="B45" s="181">
        <v>15000</v>
      </c>
    </row>
    <row r="46" spans="1:2" s="159" customFormat="1">
      <c r="A46" s="164" t="s">
        <v>97</v>
      </c>
      <c r="B46" s="181">
        <v>1434912</v>
      </c>
    </row>
    <row r="47" spans="1:2" s="159" customFormat="1">
      <c r="A47" s="164"/>
      <c r="B47" s="181"/>
    </row>
    <row r="48" spans="1:2" s="159" customFormat="1" ht="21" customHeight="1">
      <c r="A48" s="153" t="s">
        <v>98</v>
      </c>
      <c r="B48" s="182">
        <f>SUM(B50,B53)+B58+B60+B62+B68+B56</f>
        <v>10313580.1</v>
      </c>
    </row>
    <row r="49" spans="1:2" s="159" customFormat="1" ht="21" customHeight="1">
      <c r="A49" s="154" t="s">
        <v>99</v>
      </c>
      <c r="B49" s="183"/>
    </row>
    <row r="50" spans="1:2" s="159" customFormat="1">
      <c r="A50" s="162" t="s">
        <v>100</v>
      </c>
      <c r="B50" s="184">
        <f>SUM(B51:B52)</f>
        <v>5307418.0999999996</v>
      </c>
    </row>
    <row r="51" spans="1:2" s="159" customFormat="1" ht="34.5">
      <c r="A51" s="163" t="s">
        <v>101</v>
      </c>
      <c r="B51" s="183">
        <v>5072937.5999999996</v>
      </c>
    </row>
    <row r="52" spans="1:2" s="159" customFormat="1" ht="51.75">
      <c r="A52" s="163" t="s">
        <v>102</v>
      </c>
      <c r="B52" s="183">
        <v>234480.5</v>
      </c>
    </row>
    <row r="53" spans="1:2" s="159" customFormat="1">
      <c r="A53" s="162" t="s">
        <v>103</v>
      </c>
      <c r="B53" s="184">
        <f>SUM(B54:B55)</f>
        <v>274616</v>
      </c>
    </row>
    <row r="54" spans="1:2" s="159" customFormat="1" ht="51.75">
      <c r="A54" s="163" t="s">
        <v>104</v>
      </c>
      <c r="B54" s="183">
        <v>29622.799999999999</v>
      </c>
    </row>
    <row r="55" spans="1:2" s="159" customFormat="1" ht="51.75">
      <c r="A55" s="163" t="s">
        <v>105</v>
      </c>
      <c r="B55" s="183">
        <v>244993.2</v>
      </c>
    </row>
    <row r="56" spans="1:2" s="159" customFormat="1">
      <c r="A56" s="186" t="s">
        <v>163</v>
      </c>
      <c r="B56" s="184">
        <f>B57</f>
        <v>520000</v>
      </c>
    </row>
    <row r="57" spans="1:2" s="159" customFormat="1" ht="34.5">
      <c r="A57" s="163" t="s">
        <v>164</v>
      </c>
      <c r="B57" s="183">
        <v>520000</v>
      </c>
    </row>
    <row r="58" spans="1:2" s="159" customFormat="1" ht="34.5">
      <c r="A58" s="162" t="s">
        <v>106</v>
      </c>
      <c r="B58" s="184">
        <f>+B59</f>
        <v>42640</v>
      </c>
    </row>
    <row r="59" spans="1:2" s="159" customFormat="1">
      <c r="A59" s="163" t="s">
        <v>107</v>
      </c>
      <c r="B59" s="183">
        <v>42640</v>
      </c>
    </row>
    <row r="60" spans="1:2" s="159" customFormat="1">
      <c r="A60" s="162" t="s">
        <v>108</v>
      </c>
      <c r="B60" s="184">
        <f>+B61</f>
        <v>347030</v>
      </c>
    </row>
    <row r="61" spans="1:2" s="159" customFormat="1" ht="34.5">
      <c r="A61" s="163" t="s">
        <v>109</v>
      </c>
      <c r="B61" s="183">
        <v>347030</v>
      </c>
    </row>
    <row r="62" spans="1:2" s="159" customFormat="1" ht="51.75">
      <c r="A62" s="162" t="s">
        <v>154</v>
      </c>
      <c r="B62" s="184">
        <f>SUM(B63:B67)</f>
        <v>3327500</v>
      </c>
    </row>
    <row r="63" spans="1:2" s="159" customFormat="1" ht="69">
      <c r="A63" s="163" t="s">
        <v>155</v>
      </c>
      <c r="B63" s="183">
        <v>187500</v>
      </c>
    </row>
    <row r="64" spans="1:2" s="159" customFormat="1" ht="51.75">
      <c r="A64" s="163" t="s">
        <v>156</v>
      </c>
      <c r="B64" s="183">
        <v>2640000</v>
      </c>
    </row>
    <row r="65" spans="1:2" s="159" customFormat="1" ht="34.5">
      <c r="A65" s="163" t="s">
        <v>157</v>
      </c>
      <c r="B65" s="183">
        <v>300000</v>
      </c>
    </row>
    <row r="66" spans="1:2" s="159" customFormat="1" ht="34.5">
      <c r="A66" s="163" t="s">
        <v>158</v>
      </c>
      <c r="B66" s="183">
        <v>50000</v>
      </c>
    </row>
    <row r="67" spans="1:2" s="159" customFormat="1" ht="51.75">
      <c r="A67" s="163" t="s">
        <v>159</v>
      </c>
      <c r="B67" s="183">
        <v>150000</v>
      </c>
    </row>
    <row r="68" spans="1:2" s="159" customFormat="1">
      <c r="A68" s="162" t="s">
        <v>161</v>
      </c>
      <c r="B68" s="184">
        <f>+B69</f>
        <v>494376</v>
      </c>
    </row>
    <row r="69" spans="1:2" s="159" customFormat="1" ht="51.75">
      <c r="A69" s="163" t="s">
        <v>162</v>
      </c>
      <c r="B69" s="183">
        <v>494376</v>
      </c>
    </row>
    <row r="70" spans="1:2" s="159" customFormat="1">
      <c r="A70" s="163"/>
      <c r="B70" s="183"/>
    </row>
    <row r="71" spans="1:2" s="159" customFormat="1" ht="21" customHeight="1">
      <c r="A71" s="153" t="s">
        <v>110</v>
      </c>
      <c r="B71" s="174">
        <f>B73</f>
        <v>6180000</v>
      </c>
    </row>
    <row r="72" spans="1:2" s="159" customFormat="1" ht="21" customHeight="1">
      <c r="A72" s="154" t="s">
        <v>34</v>
      </c>
      <c r="B72" s="173"/>
    </row>
    <row r="73" spans="1:2" s="159" customFormat="1" ht="34.5">
      <c r="A73" s="162" t="s">
        <v>111</v>
      </c>
      <c r="B73" s="180">
        <f>B74+B75+B76+B77+B78</f>
        <v>6180000</v>
      </c>
    </row>
    <row r="74" spans="1:2" s="159" customFormat="1">
      <c r="A74" s="163" t="s">
        <v>112</v>
      </c>
      <c r="B74" s="183">
        <v>50000</v>
      </c>
    </row>
    <row r="75" spans="1:2" s="159" customFormat="1" ht="34.5">
      <c r="A75" s="163" t="s">
        <v>113</v>
      </c>
      <c r="B75" s="183">
        <v>261000</v>
      </c>
    </row>
    <row r="76" spans="1:2" s="159" customFormat="1">
      <c r="A76" s="163" t="s">
        <v>114</v>
      </c>
      <c r="B76" s="183">
        <v>760000</v>
      </c>
    </row>
    <row r="77" spans="1:2" s="159" customFormat="1" ht="34.5">
      <c r="A77" s="163" t="s">
        <v>115</v>
      </c>
      <c r="B77" s="183">
        <v>915000</v>
      </c>
    </row>
    <row r="78" spans="1:2" s="159" customFormat="1">
      <c r="A78" s="163" t="s">
        <v>116</v>
      </c>
      <c r="B78" s="183">
        <v>4194000</v>
      </c>
    </row>
    <row r="79" spans="1:2" s="159" customFormat="1">
      <c r="A79" s="163"/>
      <c r="B79" s="183"/>
    </row>
    <row r="80" spans="1:2" ht="34.5">
      <c r="A80" s="153" t="s">
        <v>168</v>
      </c>
      <c r="B80" s="174">
        <f>+B81</f>
        <v>114190</v>
      </c>
    </row>
    <row r="81" spans="1:2" ht="86.25">
      <c r="A81" s="163" t="s">
        <v>169</v>
      </c>
      <c r="B81" s="183">
        <v>114190</v>
      </c>
    </row>
    <row r="82" spans="1:2">
      <c r="A82" s="163"/>
      <c r="B82" s="183"/>
    </row>
    <row r="83" spans="1:2">
      <c r="A83" s="153" t="s">
        <v>170</v>
      </c>
      <c r="B83" s="174">
        <f>+B84</f>
        <v>192002</v>
      </c>
    </row>
    <row r="84" spans="1:2" ht="51.75">
      <c r="A84" s="163" t="s">
        <v>171</v>
      </c>
      <c r="B84" s="183">
        <v>192002</v>
      </c>
    </row>
    <row r="85" spans="1:2">
      <c r="A85" s="163"/>
      <c r="B85" s="183"/>
    </row>
    <row r="86" spans="1:2" ht="34.5">
      <c r="A86" s="153" t="s">
        <v>172</v>
      </c>
      <c r="B86" s="174">
        <f>+B87+B89</f>
        <v>147000</v>
      </c>
    </row>
    <row r="87" spans="1:2" ht="51.75">
      <c r="A87" s="163" t="s">
        <v>173</v>
      </c>
      <c r="B87" s="183">
        <f>+B88</f>
        <v>80000</v>
      </c>
    </row>
    <row r="88" spans="1:2">
      <c r="A88" s="189" t="s">
        <v>174</v>
      </c>
      <c r="B88" s="183">
        <v>80000</v>
      </c>
    </row>
    <row r="89" spans="1:2" ht="16.5">
      <c r="A89" s="190" t="s">
        <v>175</v>
      </c>
      <c r="B89" s="188">
        <f>SUM(B90:B92)</f>
        <v>67000</v>
      </c>
    </row>
    <row r="90" spans="1:2" ht="34.5">
      <c r="A90" s="163" t="s">
        <v>176</v>
      </c>
      <c r="B90" s="183">
        <v>5000</v>
      </c>
    </row>
    <row r="91" spans="1:2" ht="34.5">
      <c r="A91" s="163" t="s">
        <v>177</v>
      </c>
      <c r="B91" s="183">
        <v>42000</v>
      </c>
    </row>
    <row r="92" spans="1:2" ht="69">
      <c r="A92" s="163" t="s">
        <v>178</v>
      </c>
      <c r="B92" s="183">
        <v>20000</v>
      </c>
    </row>
    <row r="93" spans="1:2">
      <c r="A93" s="163"/>
      <c r="B93" s="183"/>
    </row>
    <row r="94" spans="1:2">
      <c r="A94" s="153" t="s">
        <v>179</v>
      </c>
      <c r="B94" s="174">
        <f>+B95+B96</f>
        <v>355211.6</v>
      </c>
    </row>
    <row r="95" spans="1:2" ht="34.5">
      <c r="A95" s="163" t="s">
        <v>180</v>
      </c>
      <c r="B95" s="183">
        <v>187668.6</v>
      </c>
    </row>
    <row r="96" spans="1:2">
      <c r="A96" s="163" t="s">
        <v>181</v>
      </c>
      <c r="B96" s="183">
        <v>167542.99999999997</v>
      </c>
    </row>
    <row r="97" spans="1:2">
      <c r="A97" s="153" t="s">
        <v>184</v>
      </c>
      <c r="B97" s="174">
        <f>+B98</f>
        <v>2870000</v>
      </c>
    </row>
    <row r="98" spans="1:2" ht="33">
      <c r="A98" s="193" t="s">
        <v>185</v>
      </c>
      <c r="B98" s="183">
        <v>2870000</v>
      </c>
    </row>
  </sheetData>
  <mergeCells count="5">
    <mergeCell ref="A3:B3"/>
    <mergeCell ref="A2:B2"/>
    <mergeCell ref="A5:B5"/>
    <mergeCell ref="A4:B4"/>
    <mergeCell ref="A1:B1"/>
  </mergeCells>
  <conditionalFormatting sqref="A98">
    <cfRule type="cellIs" dxfId="0" priority="1" stopIfTrue="1" operator="equal">
      <formula>0</formula>
    </cfRule>
  </conditionalFormatting>
  <pageMargins left="0.7" right="0.7" top="0.75" bottom="0.75" header="0.3" footer="0.3"/>
  <pageSetup paperSize="9" scale="105" firstPageNumber="238" orientation="portrait" useFirstPageNumber="1" horizontalDpi="300" verticalDpi="300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zoomScaleNormal="100" workbookViewId="0">
      <selection activeCell="C5" sqref="C5:C6"/>
    </sheetView>
  </sheetViews>
  <sheetFormatPr defaultColWidth="9.140625" defaultRowHeight="17.25"/>
  <cols>
    <col min="1" max="1" width="9.28515625" style="65" customWidth="1"/>
    <col min="2" max="2" width="11" style="65" customWidth="1"/>
    <col min="3" max="3" width="78.28515625" style="63" customWidth="1"/>
    <col min="4" max="4" width="19.5703125" style="76" customWidth="1"/>
    <col min="5" max="5" width="28.7109375" style="63" customWidth="1"/>
    <col min="6" max="6" width="22.85546875" style="63" customWidth="1"/>
    <col min="7" max="7" width="13.85546875" style="63" customWidth="1"/>
    <col min="8" max="8" width="13.5703125" style="63" customWidth="1"/>
    <col min="9" max="9" width="16" style="63" customWidth="1"/>
    <col min="10" max="16384" width="9.140625" style="63"/>
  </cols>
  <sheetData>
    <row r="1" spans="1:6" ht="17.25" customHeight="1">
      <c r="A1" s="198" t="s">
        <v>160</v>
      </c>
      <c r="B1" s="198"/>
      <c r="C1" s="198"/>
      <c r="D1" s="198"/>
    </row>
    <row r="2" spans="1:6" s="148" customFormat="1" ht="17.25" customHeight="1">
      <c r="A2" s="195"/>
      <c r="B2" s="195"/>
      <c r="C2" s="195" t="s">
        <v>59</v>
      </c>
      <c r="D2" s="195"/>
    </row>
    <row r="3" spans="1:6" ht="120" customHeight="1">
      <c r="A3" s="204" t="s">
        <v>64</v>
      </c>
      <c r="B3" s="204"/>
      <c r="C3" s="204"/>
      <c r="D3" s="204"/>
    </row>
    <row r="4" spans="1:6" ht="15" customHeight="1">
      <c r="A4" s="205" t="s">
        <v>27</v>
      </c>
      <c r="B4" s="205"/>
      <c r="C4" s="205"/>
      <c r="D4" s="205"/>
    </row>
    <row r="5" spans="1:6" s="64" customFormat="1" ht="36.75" customHeight="1">
      <c r="A5" s="199" t="s">
        <v>28</v>
      </c>
      <c r="B5" s="199"/>
      <c r="C5" s="200" t="s">
        <v>29</v>
      </c>
      <c r="D5" s="202" t="s">
        <v>65</v>
      </c>
    </row>
    <row r="6" spans="1:6" s="64" customFormat="1" ht="81.75" customHeight="1">
      <c r="A6" s="66" t="s">
        <v>30</v>
      </c>
      <c r="B6" s="66" t="s">
        <v>31</v>
      </c>
      <c r="C6" s="201"/>
      <c r="D6" s="203"/>
    </row>
    <row r="7" spans="1:6" s="65" customFormat="1">
      <c r="A7" s="66"/>
      <c r="B7" s="66"/>
      <c r="C7" s="138" t="s">
        <v>32</v>
      </c>
      <c r="D7" s="141">
        <f>D9+D28+D41+D46+D50</f>
        <v>69864559.599999994</v>
      </c>
    </row>
    <row r="8" spans="1:6">
      <c r="A8" s="66"/>
      <c r="B8" s="66"/>
      <c r="C8" s="138" t="s">
        <v>33</v>
      </c>
      <c r="D8" s="142"/>
    </row>
    <row r="9" spans="1:6" s="73" customFormat="1" ht="42" customHeight="1">
      <c r="A9" s="71"/>
      <c r="B9" s="74"/>
      <c r="C9" s="74" t="s">
        <v>35</v>
      </c>
      <c r="D9" s="143">
        <f>SUM(D11:D26)</f>
        <v>32834268.099999998</v>
      </c>
    </row>
    <row r="10" spans="1:6" s="73" customFormat="1">
      <c r="A10" s="71"/>
      <c r="B10" s="71"/>
      <c r="C10" s="71" t="s">
        <v>34</v>
      </c>
      <c r="D10" s="144"/>
      <c r="F10" s="139"/>
    </row>
    <row r="11" spans="1:6" s="73" customFormat="1" ht="67.5" customHeight="1">
      <c r="A11" s="218">
        <v>1045</v>
      </c>
      <c r="B11" s="218">
        <v>32001</v>
      </c>
      <c r="C11" s="219" t="s">
        <v>36</v>
      </c>
      <c r="D11" s="220">
        <v>3653626.4</v>
      </c>
    </row>
    <row r="12" spans="1:6" s="73" customFormat="1" ht="58.5" customHeight="1">
      <c r="A12" s="218">
        <v>1045</v>
      </c>
      <c r="B12" s="218">
        <v>32004</v>
      </c>
      <c r="C12" s="219" t="s">
        <v>48</v>
      </c>
      <c r="D12" s="220">
        <v>269440.40000000002</v>
      </c>
    </row>
    <row r="13" spans="1:6" s="73" customFormat="1" ht="48" customHeight="1">
      <c r="A13" s="221">
        <v>1075</v>
      </c>
      <c r="B13" s="221">
        <v>32001</v>
      </c>
      <c r="C13" s="219" t="s">
        <v>49</v>
      </c>
      <c r="D13" s="220">
        <v>1053298.3999999999</v>
      </c>
    </row>
    <row r="14" spans="1:6" s="73" customFormat="1" ht="57" customHeight="1">
      <c r="A14" s="218">
        <v>1111</v>
      </c>
      <c r="B14" s="218">
        <v>32001</v>
      </c>
      <c r="C14" s="219" t="s">
        <v>50</v>
      </c>
      <c r="D14" s="220">
        <v>1401192.4</v>
      </c>
    </row>
    <row r="15" spans="1:6" s="73" customFormat="1" ht="52.5" customHeight="1">
      <c r="A15" s="218">
        <v>1148</v>
      </c>
      <c r="B15" s="218">
        <v>32003</v>
      </c>
      <c r="C15" s="219" t="s">
        <v>165</v>
      </c>
      <c r="D15" s="220">
        <v>113596.4</v>
      </c>
    </row>
    <row r="16" spans="1:6" s="73" customFormat="1" ht="33" customHeight="1">
      <c r="A16" s="221">
        <v>1163</v>
      </c>
      <c r="B16" s="221">
        <v>32001</v>
      </c>
      <c r="C16" s="219" t="s">
        <v>25</v>
      </c>
      <c r="D16" s="220">
        <v>2158366.7000000002</v>
      </c>
    </row>
    <row r="17" spans="1:4" s="73" customFormat="1" ht="27.75" customHeight="1">
      <c r="A17" s="221">
        <v>1163</v>
      </c>
      <c r="B17" s="221">
        <v>32002</v>
      </c>
      <c r="C17" s="219" t="s">
        <v>166</v>
      </c>
      <c r="D17" s="220">
        <v>100256.2</v>
      </c>
    </row>
    <row r="18" spans="1:4" s="73" customFormat="1" ht="34.5" customHeight="1">
      <c r="A18" s="221">
        <v>1168</v>
      </c>
      <c r="B18" s="221">
        <v>32001</v>
      </c>
      <c r="C18" s="219" t="s">
        <v>51</v>
      </c>
      <c r="D18" s="220">
        <v>985056.3</v>
      </c>
    </row>
    <row r="19" spans="1:4" s="73" customFormat="1">
      <c r="A19" s="221">
        <v>1183</v>
      </c>
      <c r="B19" s="222">
        <v>32001</v>
      </c>
      <c r="C19" s="219" t="s">
        <v>1</v>
      </c>
      <c r="D19" s="220">
        <v>2572964.1</v>
      </c>
    </row>
    <row r="20" spans="1:4" s="73" customFormat="1" ht="45" customHeight="1">
      <c r="A20" s="221">
        <v>1183</v>
      </c>
      <c r="B20" s="221">
        <v>32002</v>
      </c>
      <c r="C20" s="219" t="s">
        <v>167</v>
      </c>
      <c r="D20" s="220">
        <v>3537999.3</v>
      </c>
    </row>
    <row r="21" spans="1:4" s="73" customFormat="1" ht="39.75" customHeight="1">
      <c r="A21" s="221">
        <v>1183</v>
      </c>
      <c r="B21" s="221">
        <v>32003</v>
      </c>
      <c r="C21" s="219" t="s">
        <v>52</v>
      </c>
      <c r="D21" s="220">
        <v>13279051</v>
      </c>
    </row>
    <row r="22" spans="1:4" s="73" customFormat="1" ht="42" customHeight="1">
      <c r="A22" s="221">
        <v>1183</v>
      </c>
      <c r="B22" s="221">
        <v>32004</v>
      </c>
      <c r="C22" s="219" t="s">
        <v>53</v>
      </c>
      <c r="D22" s="220">
        <v>199868.4</v>
      </c>
    </row>
    <row r="23" spans="1:4" s="72" customFormat="1" ht="50.25" customHeight="1">
      <c r="A23" s="221">
        <v>1183</v>
      </c>
      <c r="B23" s="221">
        <v>32007</v>
      </c>
      <c r="C23" s="219" t="s">
        <v>54</v>
      </c>
      <c r="D23" s="220">
        <v>900000</v>
      </c>
    </row>
    <row r="24" spans="1:4" s="72" customFormat="1" ht="45.75" customHeight="1">
      <c r="A24" s="221">
        <v>1183</v>
      </c>
      <c r="B24" s="221">
        <v>32009</v>
      </c>
      <c r="C24" s="219" t="s">
        <v>55</v>
      </c>
      <c r="D24" s="220">
        <v>1200000</v>
      </c>
    </row>
    <row r="25" spans="1:4" s="72" customFormat="1" ht="58.5" customHeight="1">
      <c r="A25" s="221">
        <v>1183</v>
      </c>
      <c r="B25" s="221">
        <v>32010</v>
      </c>
      <c r="C25" s="219" t="s">
        <v>26</v>
      </c>
      <c r="D25" s="220">
        <v>1100000</v>
      </c>
    </row>
    <row r="26" spans="1:4" s="72" customFormat="1" ht="34.5">
      <c r="A26" s="221">
        <v>1196</v>
      </c>
      <c r="B26" s="221">
        <v>12001</v>
      </c>
      <c r="C26" s="219" t="s">
        <v>56</v>
      </c>
      <c r="D26" s="220">
        <v>309552.09999999998</v>
      </c>
    </row>
    <row r="27" spans="1:4" s="72" customFormat="1">
      <c r="A27" s="75"/>
      <c r="B27" s="75"/>
      <c r="C27" s="69"/>
      <c r="D27" s="145"/>
    </row>
    <row r="28" spans="1:4" s="65" customFormat="1" ht="34.5">
      <c r="A28" s="67"/>
      <c r="B28" s="68"/>
      <c r="C28" s="68" t="s">
        <v>37</v>
      </c>
      <c r="D28" s="145">
        <f>SUM(D30:D40)</f>
        <v>24368585.399999999</v>
      </c>
    </row>
    <row r="29" spans="1:4" s="65" customFormat="1">
      <c r="A29" s="67"/>
      <c r="B29" s="67"/>
      <c r="C29" s="67" t="s">
        <v>34</v>
      </c>
      <c r="D29" s="145"/>
    </row>
    <row r="30" spans="1:4" s="72" customFormat="1" ht="29.25" customHeight="1">
      <c r="A30" s="67">
        <v>1004</v>
      </c>
      <c r="B30" s="67">
        <v>31002</v>
      </c>
      <c r="C30" s="223" t="s">
        <v>38</v>
      </c>
      <c r="D30" s="220">
        <v>2000000</v>
      </c>
    </row>
    <row r="31" spans="1:4" s="72" customFormat="1" ht="45" customHeight="1">
      <c r="A31" s="67">
        <v>1004</v>
      </c>
      <c r="B31" s="67">
        <v>31012</v>
      </c>
      <c r="C31" s="223" t="s">
        <v>39</v>
      </c>
      <c r="D31" s="220">
        <v>1000000</v>
      </c>
    </row>
    <row r="32" spans="1:4" s="72" customFormat="1">
      <c r="A32" s="67">
        <v>1004</v>
      </c>
      <c r="B32" s="67">
        <v>31014</v>
      </c>
      <c r="C32" s="223" t="s">
        <v>6</v>
      </c>
      <c r="D32" s="220">
        <f>1893221.5+2000</f>
        <v>1895221.5</v>
      </c>
    </row>
    <row r="33" spans="1:4" s="135" customFormat="1" ht="25.5" customHeight="1">
      <c r="A33" s="67">
        <v>1004</v>
      </c>
      <c r="B33" s="224">
        <v>31011</v>
      </c>
      <c r="C33" s="219" t="s">
        <v>8</v>
      </c>
      <c r="D33" s="220">
        <v>300000</v>
      </c>
    </row>
    <row r="34" spans="1:4" s="135" customFormat="1" ht="27.75" customHeight="1">
      <c r="A34" s="67">
        <v>1004</v>
      </c>
      <c r="B34" s="225"/>
      <c r="C34" s="219" t="s">
        <v>7</v>
      </c>
      <c r="D34" s="220">
        <v>510000</v>
      </c>
    </row>
    <row r="35" spans="1:4" s="72" customFormat="1" ht="49.5" customHeight="1">
      <c r="A35" s="67">
        <v>1017</v>
      </c>
      <c r="B35" s="67">
        <v>21001</v>
      </c>
      <c r="C35" s="223" t="s">
        <v>40</v>
      </c>
      <c r="D35" s="220">
        <v>1600000</v>
      </c>
    </row>
    <row r="36" spans="1:4" s="72" customFormat="1" ht="41.25" customHeight="1">
      <c r="A36" s="67">
        <v>1049</v>
      </c>
      <c r="B36" s="67">
        <v>21001</v>
      </c>
      <c r="C36" s="223" t="s">
        <v>46</v>
      </c>
      <c r="D36" s="220">
        <v>16595238.9</v>
      </c>
    </row>
    <row r="37" spans="1:4" s="72" customFormat="1" ht="63.75" customHeight="1">
      <c r="A37" s="67">
        <v>1072</v>
      </c>
      <c r="B37" s="67">
        <v>31009</v>
      </c>
      <c r="C37" s="223" t="s">
        <v>41</v>
      </c>
      <c r="D37" s="220">
        <v>300000</v>
      </c>
    </row>
    <row r="38" spans="1:4" s="135" customFormat="1" ht="60" customHeight="1">
      <c r="A38" s="67"/>
      <c r="B38" s="67"/>
      <c r="C38" s="219" t="s">
        <v>3</v>
      </c>
      <c r="D38" s="220">
        <v>73000</v>
      </c>
    </row>
    <row r="39" spans="1:4" s="135" customFormat="1" ht="114" customHeight="1">
      <c r="A39" s="67"/>
      <c r="B39" s="67"/>
      <c r="C39" s="219" t="s">
        <v>4</v>
      </c>
      <c r="D39" s="220">
        <v>80500</v>
      </c>
    </row>
    <row r="40" spans="1:4" s="135" customFormat="1" ht="47.25" customHeight="1">
      <c r="A40" s="67"/>
      <c r="B40" s="67"/>
      <c r="C40" s="219" t="s">
        <v>5</v>
      </c>
      <c r="D40" s="220">
        <v>14625</v>
      </c>
    </row>
    <row r="41" spans="1:4" s="65" customFormat="1">
      <c r="A41" s="67"/>
      <c r="B41" s="68"/>
      <c r="C41" s="68" t="s">
        <v>42</v>
      </c>
      <c r="D41" s="145">
        <f>SUM(D43:D44)</f>
        <v>613206.1</v>
      </c>
    </row>
    <row r="42" spans="1:4" s="65" customFormat="1">
      <c r="A42" s="67"/>
      <c r="B42" s="67"/>
      <c r="C42" s="67" t="s">
        <v>34</v>
      </c>
      <c r="D42" s="145"/>
    </row>
    <row r="43" spans="1:4" s="72" customFormat="1">
      <c r="A43" s="71">
        <v>1173</v>
      </c>
      <c r="B43" s="71">
        <v>32001</v>
      </c>
      <c r="C43" s="226" t="s">
        <v>43</v>
      </c>
      <c r="D43" s="220">
        <v>546940.6</v>
      </c>
    </row>
    <row r="44" spans="1:4" s="72" customFormat="1">
      <c r="A44" s="71">
        <v>1173</v>
      </c>
      <c r="B44" s="71">
        <v>32002</v>
      </c>
      <c r="C44" s="226" t="s">
        <v>0</v>
      </c>
      <c r="D44" s="220">
        <v>66265.499999999985</v>
      </c>
    </row>
    <row r="45" spans="1:4" s="72" customFormat="1">
      <c r="A45" s="71"/>
      <c r="B45" s="71"/>
      <c r="C45" s="226"/>
      <c r="D45" s="220"/>
    </row>
    <row r="46" spans="1:4">
      <c r="A46" s="146"/>
      <c r="B46" s="146"/>
      <c r="C46" s="227" t="s">
        <v>44</v>
      </c>
      <c r="D46" s="220">
        <f>D48</f>
        <v>12000000</v>
      </c>
    </row>
    <row r="47" spans="1:4" ht="38.25" customHeight="1">
      <c r="A47" s="67"/>
      <c r="B47" s="71"/>
      <c r="C47" s="67" t="s">
        <v>34</v>
      </c>
      <c r="D47" s="220"/>
    </row>
    <row r="48" spans="1:4" s="65" customFormat="1" ht="40.5" customHeight="1">
      <c r="A48" s="67">
        <v>1169</v>
      </c>
      <c r="B48" s="71">
        <v>31001</v>
      </c>
      <c r="C48" s="228" t="s">
        <v>57</v>
      </c>
      <c r="D48" s="220">
        <v>12000000</v>
      </c>
    </row>
    <row r="49" spans="1:4">
      <c r="A49" s="136"/>
      <c r="B49" s="71"/>
      <c r="C49" s="229"/>
      <c r="D49" s="220"/>
    </row>
    <row r="50" spans="1:4" ht="25.5" customHeight="1">
      <c r="A50" s="67"/>
      <c r="B50" s="70"/>
      <c r="C50" s="137" t="s">
        <v>47</v>
      </c>
      <c r="D50" s="145">
        <f>D52</f>
        <v>48500</v>
      </c>
    </row>
    <row r="51" spans="1:4">
      <c r="A51" s="67"/>
      <c r="B51" s="70"/>
      <c r="C51" s="67" t="s">
        <v>34</v>
      </c>
      <c r="D51" s="145"/>
    </row>
    <row r="52" spans="1:4" s="65" customFormat="1" ht="26.25" customHeight="1">
      <c r="A52" s="71">
        <v>1090</v>
      </c>
      <c r="B52" s="71"/>
      <c r="C52" s="226" t="s">
        <v>2</v>
      </c>
      <c r="D52" s="220">
        <v>48500</v>
      </c>
    </row>
  </sheetData>
  <mergeCells count="8">
    <mergeCell ref="A5:B5"/>
    <mergeCell ref="C5:C6"/>
    <mergeCell ref="D5:D6"/>
    <mergeCell ref="A1:D1"/>
    <mergeCell ref="A3:D3"/>
    <mergeCell ref="A4:D4"/>
    <mergeCell ref="A2:B2"/>
    <mergeCell ref="C2:D2"/>
  </mergeCells>
  <pageMargins left="0.2" right="0.2" top="0.25" bottom="0.65" header="0.3" footer="0.3"/>
  <pageSetup paperSize="9" scale="90" firstPageNumber="243" fitToWidth="0" fitToHeight="0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zoomScaleNormal="100" workbookViewId="0">
      <selection activeCell="A30" sqref="A30"/>
    </sheetView>
  </sheetViews>
  <sheetFormatPr defaultRowHeight="12.75"/>
  <cols>
    <col min="1" max="1" width="6.85546875" customWidth="1"/>
    <col min="2" max="2" width="8" customWidth="1"/>
    <col min="3" max="3" width="70.42578125" customWidth="1"/>
    <col min="4" max="6" width="16.7109375" customWidth="1"/>
    <col min="7" max="7" width="14.42578125" customWidth="1"/>
    <col min="8" max="8" width="15.140625" bestFit="1" customWidth="1"/>
  </cols>
  <sheetData>
    <row r="1" spans="1:8" s="148" customFormat="1" ht="17.25" customHeight="1">
      <c r="A1" s="149"/>
      <c r="B1" s="149"/>
      <c r="C1" s="149"/>
      <c r="D1" s="149"/>
      <c r="F1" s="149" t="s">
        <v>160</v>
      </c>
    </row>
    <row r="2" spans="1:8" s="148" customFormat="1" ht="17.25" customHeight="1">
      <c r="A2" s="150"/>
      <c r="B2" s="150"/>
      <c r="C2" s="150"/>
      <c r="D2" s="150"/>
      <c r="F2" s="150" t="s">
        <v>118</v>
      </c>
    </row>
    <row r="3" spans="1:8" s="148" customFormat="1" ht="99" customHeight="1">
      <c r="A3" s="206" t="s">
        <v>63</v>
      </c>
      <c r="B3" s="206"/>
      <c r="C3" s="206"/>
      <c r="D3" s="206"/>
      <c r="E3" s="206"/>
      <c r="F3" s="206"/>
    </row>
    <row r="4" spans="1:8" s="148" customFormat="1" ht="23.25" customHeight="1">
      <c r="A4" s="151"/>
      <c r="B4" s="151"/>
      <c r="C4" s="151"/>
      <c r="D4" s="151"/>
      <c r="E4" s="211" t="s">
        <v>27</v>
      </c>
      <c r="F4" s="211"/>
    </row>
    <row r="5" spans="1:8" s="148" customFormat="1" ht="39" customHeight="1">
      <c r="A5" s="207" t="s">
        <v>28</v>
      </c>
      <c r="B5" s="207"/>
      <c r="C5" s="208" t="s">
        <v>29</v>
      </c>
      <c r="D5" s="210" t="s">
        <v>60</v>
      </c>
      <c r="E5" s="212" t="s">
        <v>152</v>
      </c>
      <c r="F5" s="213"/>
    </row>
    <row r="6" spans="1:8" s="152" customFormat="1" ht="82.5" customHeight="1">
      <c r="A6" s="156" t="s">
        <v>30</v>
      </c>
      <c r="B6" s="156" t="s">
        <v>31</v>
      </c>
      <c r="C6" s="209"/>
      <c r="D6" s="210"/>
      <c r="E6" s="170" t="s">
        <v>61</v>
      </c>
      <c r="F6" s="170" t="s">
        <v>62</v>
      </c>
    </row>
    <row r="7" spans="1:8" s="65" customFormat="1" ht="17.25">
      <c r="B7" s="66"/>
      <c r="C7" s="138" t="s">
        <v>32</v>
      </c>
      <c r="D7" s="171">
        <f>D9</f>
        <v>53704288.200000003</v>
      </c>
      <c r="E7" s="171">
        <f t="shared" ref="E7:F7" si="0">E9</f>
        <v>41751742</v>
      </c>
      <c r="F7" s="171">
        <f t="shared" si="0"/>
        <v>11952546.199999999</v>
      </c>
    </row>
    <row r="8" spans="1:8" s="63" customFormat="1" ht="17.25">
      <c r="B8" s="66"/>
      <c r="C8" s="138" t="s">
        <v>33</v>
      </c>
      <c r="E8" s="142"/>
      <c r="F8" s="146"/>
    </row>
    <row r="9" spans="1:8" s="169" customFormat="1" ht="60" customHeight="1">
      <c r="A9" s="168"/>
      <c r="B9" s="140"/>
      <c r="C9" s="74" t="s">
        <v>153</v>
      </c>
      <c r="D9" s="143">
        <f>SUM(E9:F9)</f>
        <v>53704288.200000003</v>
      </c>
      <c r="E9" s="143">
        <f>+E11+E13+E17+E19+E25+E29</f>
        <v>41751742</v>
      </c>
      <c r="F9" s="143">
        <f>+F11+F13+F17+F19+F25+F29</f>
        <v>11952546.199999999</v>
      </c>
    </row>
    <row r="10" spans="1:8" s="169" customFormat="1" ht="17.25">
      <c r="A10" s="168"/>
      <c r="B10" s="140"/>
      <c r="C10" s="138" t="s">
        <v>33</v>
      </c>
      <c r="D10" s="143"/>
      <c r="E10" s="143"/>
      <c r="F10" s="143"/>
    </row>
    <row r="11" spans="1:8" s="165" customFormat="1" ht="72" customHeight="1">
      <c r="A11" s="230">
        <v>1019</v>
      </c>
      <c r="B11" s="222"/>
      <c r="C11" s="217" t="s">
        <v>119</v>
      </c>
      <c r="D11" s="166">
        <f>+E11+F11</f>
        <v>962379.89999999991</v>
      </c>
      <c r="E11" s="166">
        <f>+E12</f>
        <v>750518.7</v>
      </c>
      <c r="F11" s="166">
        <f>+F12</f>
        <v>211861.2</v>
      </c>
    </row>
    <row r="12" spans="1:8" s="165" customFormat="1" ht="72" customHeight="1">
      <c r="A12" s="231"/>
      <c r="B12" s="232">
        <v>12001</v>
      </c>
      <c r="C12" s="233" t="s">
        <v>120</v>
      </c>
      <c r="D12" s="166">
        <f>+E12+F12</f>
        <v>962379.89999999991</v>
      </c>
      <c r="E12" s="166">
        <v>750518.7</v>
      </c>
      <c r="F12" s="166">
        <v>211861.2</v>
      </c>
    </row>
    <row r="13" spans="1:8" s="167" customFormat="1" ht="17.25">
      <c r="A13" s="230">
        <v>1157</v>
      </c>
      <c r="B13" s="222"/>
      <c r="C13" s="217" t="s">
        <v>121</v>
      </c>
      <c r="D13" s="166">
        <f>+E13+F13</f>
        <v>14586728.199999999</v>
      </c>
      <c r="E13" s="166">
        <f>+E14+E15+E16</f>
        <v>12105939.1</v>
      </c>
      <c r="F13" s="166">
        <f>+F14+F15+F16</f>
        <v>2480789.1</v>
      </c>
    </row>
    <row r="14" spans="1:8" s="165" customFormat="1" ht="72" customHeight="1">
      <c r="A14" s="231"/>
      <c r="B14" s="232">
        <v>12020</v>
      </c>
      <c r="C14" s="217" t="s">
        <v>122</v>
      </c>
      <c r="D14" s="166">
        <f>+E14+F14</f>
        <v>867558.1</v>
      </c>
      <c r="E14" s="166">
        <v>633242.69999999995</v>
      </c>
      <c r="F14" s="166">
        <v>234315.40000000002</v>
      </c>
    </row>
    <row r="15" spans="1:8" s="165" customFormat="1" ht="72" customHeight="1">
      <c r="A15" s="231"/>
      <c r="B15" s="232">
        <v>12021</v>
      </c>
      <c r="C15" s="217" t="s">
        <v>123</v>
      </c>
      <c r="D15" s="166">
        <f t="shared" ref="D15:D16" si="1">+E15+F15</f>
        <v>11598049.1</v>
      </c>
      <c r="E15" s="166">
        <v>9705095.5999999996</v>
      </c>
      <c r="F15" s="166">
        <v>1892953.5</v>
      </c>
      <c r="H15" s="187"/>
    </row>
    <row r="16" spans="1:8" s="165" customFormat="1" ht="32.25" customHeight="1">
      <c r="A16" s="231"/>
      <c r="B16" s="232">
        <v>12017</v>
      </c>
      <c r="C16" s="217" t="s">
        <v>124</v>
      </c>
      <c r="D16" s="166">
        <f t="shared" si="1"/>
        <v>2121121.0000000005</v>
      </c>
      <c r="E16" s="166">
        <v>1767600.8000000003</v>
      </c>
      <c r="F16" s="166">
        <v>353520.20000000007</v>
      </c>
      <c r="H16" s="187"/>
    </row>
    <row r="17" spans="1:6" s="165" customFormat="1" ht="47.25" customHeight="1">
      <c r="A17" s="230">
        <v>1189</v>
      </c>
      <c r="B17" s="222"/>
      <c r="C17" s="217" t="s">
        <v>125</v>
      </c>
      <c r="D17" s="166">
        <f>+E17+F17</f>
        <v>4812741.3999999994</v>
      </c>
      <c r="E17" s="166">
        <f>+E18</f>
        <v>4010617.8</v>
      </c>
      <c r="F17" s="166">
        <f>+F18</f>
        <v>802123.59999999986</v>
      </c>
    </row>
    <row r="18" spans="1:6" s="165" customFormat="1" ht="72" customHeight="1">
      <c r="A18" s="231"/>
      <c r="B18" s="232">
        <v>12001</v>
      </c>
      <c r="C18" s="217" t="s">
        <v>126</v>
      </c>
      <c r="D18" s="166">
        <f>+E18+F18</f>
        <v>4812741.3999999994</v>
      </c>
      <c r="E18" s="166">
        <v>4010617.8</v>
      </c>
      <c r="F18" s="166">
        <v>802123.59999999986</v>
      </c>
    </row>
    <row r="19" spans="1:6" s="165" customFormat="1" ht="72" customHeight="1">
      <c r="A19" s="230">
        <v>1004</v>
      </c>
      <c r="B19" s="222"/>
      <c r="C19" s="217" t="s">
        <v>127</v>
      </c>
      <c r="D19" s="166">
        <f>+E19+F19</f>
        <v>9951250.0999999996</v>
      </c>
      <c r="E19" s="166">
        <f>+E20+E21+E22+E23+E24</f>
        <v>7339377</v>
      </c>
      <c r="F19" s="166">
        <f>+F20+F21+F22+F23+F24</f>
        <v>2611873.1</v>
      </c>
    </row>
    <row r="20" spans="1:6" s="165" customFormat="1" ht="72" customHeight="1">
      <c r="A20" s="231"/>
      <c r="B20" s="232">
        <v>31001</v>
      </c>
      <c r="C20" s="217" t="s">
        <v>128</v>
      </c>
      <c r="D20" s="166">
        <f>+E20+F20</f>
        <v>3005520.5999999996</v>
      </c>
      <c r="E20" s="166">
        <v>2504600.4999999995</v>
      </c>
      <c r="F20" s="166">
        <v>500920.1</v>
      </c>
    </row>
    <row r="21" spans="1:6" s="165" customFormat="1" ht="72" customHeight="1">
      <c r="A21" s="231"/>
      <c r="B21" s="232">
        <v>31004</v>
      </c>
      <c r="C21" s="233" t="s">
        <v>129</v>
      </c>
      <c r="D21" s="166">
        <f t="shared" ref="D21:D24" si="2">+E21+F21</f>
        <v>2342624.7000000002</v>
      </c>
      <c r="E21" s="166">
        <v>1952187.3000000003</v>
      </c>
      <c r="F21" s="166">
        <v>390437.4</v>
      </c>
    </row>
    <row r="22" spans="1:6" s="165" customFormat="1" ht="72" customHeight="1">
      <c r="A22" s="231"/>
      <c r="B22" s="232">
        <v>31005</v>
      </c>
      <c r="C22" s="217" t="s">
        <v>130</v>
      </c>
      <c r="D22" s="166">
        <f t="shared" si="2"/>
        <v>3537945.1999999997</v>
      </c>
      <c r="E22" s="166">
        <v>2854200.3</v>
      </c>
      <c r="F22" s="166">
        <v>683744.89999999991</v>
      </c>
    </row>
    <row r="23" spans="1:6" s="165" customFormat="1" ht="72" customHeight="1">
      <c r="A23" s="231"/>
      <c r="B23" s="234" t="s">
        <v>131</v>
      </c>
      <c r="C23" s="233" t="s">
        <v>132</v>
      </c>
      <c r="D23" s="166">
        <f t="shared" si="2"/>
        <v>34066.699999999997</v>
      </c>
      <c r="E23" s="166">
        <v>28388.9</v>
      </c>
      <c r="F23" s="166">
        <v>5677.7999999999993</v>
      </c>
    </row>
    <row r="24" spans="1:6" s="165" customFormat="1" ht="72" customHeight="1">
      <c r="A24" s="231"/>
      <c r="B24" s="234">
        <v>12002</v>
      </c>
      <c r="C24" s="233" t="s">
        <v>133</v>
      </c>
      <c r="D24" s="166">
        <f t="shared" si="2"/>
        <v>1031092.9</v>
      </c>
      <c r="E24" s="166">
        <v>0</v>
      </c>
      <c r="F24" s="166">
        <v>1031092.9</v>
      </c>
    </row>
    <row r="25" spans="1:6" s="165" customFormat="1" ht="72" customHeight="1">
      <c r="A25" s="230">
        <v>1072</v>
      </c>
      <c r="B25" s="222"/>
      <c r="C25" s="217" t="s">
        <v>134</v>
      </c>
      <c r="D25" s="166">
        <f>+E25+F25</f>
        <v>5872577.1000000006</v>
      </c>
      <c r="E25" s="166">
        <f>+E26+E27+E28</f>
        <v>4849709.4000000004</v>
      </c>
      <c r="F25" s="166">
        <f>+F26+F27+F28</f>
        <v>1022867.7</v>
      </c>
    </row>
    <row r="26" spans="1:6" s="165" customFormat="1" ht="88.5" customHeight="1">
      <c r="A26" s="231"/>
      <c r="B26" s="232">
        <v>31001</v>
      </c>
      <c r="C26" s="217" t="s">
        <v>135</v>
      </c>
      <c r="D26" s="166">
        <f>+E26+F26</f>
        <v>2651959.6999999997</v>
      </c>
      <c r="E26" s="166">
        <v>2196045.5999999996</v>
      </c>
      <c r="F26" s="166">
        <v>455914.1</v>
      </c>
    </row>
    <row r="27" spans="1:6" s="165" customFormat="1" ht="72" customHeight="1">
      <c r="A27" s="231"/>
      <c r="B27" s="232">
        <v>31002</v>
      </c>
      <c r="C27" s="217" t="s">
        <v>136</v>
      </c>
      <c r="D27" s="166">
        <f t="shared" ref="D27:D28" si="3">+E27+F27</f>
        <v>2603467.4000000004</v>
      </c>
      <c r="E27" s="166">
        <v>2159943.8000000003</v>
      </c>
      <c r="F27" s="166">
        <v>443523.6</v>
      </c>
    </row>
    <row r="28" spans="1:6" s="165" customFormat="1" ht="72" customHeight="1">
      <c r="A28" s="231"/>
      <c r="B28" s="232">
        <v>31003</v>
      </c>
      <c r="C28" s="233" t="s">
        <v>137</v>
      </c>
      <c r="D28" s="166">
        <f t="shared" si="3"/>
        <v>617150</v>
      </c>
      <c r="E28" s="166">
        <v>493720</v>
      </c>
      <c r="F28" s="166">
        <v>123430</v>
      </c>
    </row>
    <row r="29" spans="1:6" s="165" customFormat="1" ht="17.25">
      <c r="A29" s="230">
        <v>1049</v>
      </c>
      <c r="B29" s="222"/>
      <c r="C29" s="217" t="s">
        <v>138</v>
      </c>
      <c r="D29" s="235">
        <f>+E29+F29</f>
        <v>17518611.5</v>
      </c>
      <c r="E29" s="235">
        <f>SUM(E30:E42)</f>
        <v>12695580.000000002</v>
      </c>
      <c r="F29" s="235">
        <f>SUM(F30:F42)</f>
        <v>4823031.4999999991</v>
      </c>
    </row>
    <row r="30" spans="1:6" s="165" customFormat="1" ht="72" customHeight="1">
      <c r="A30" s="231"/>
      <c r="B30" s="232">
        <v>11007</v>
      </c>
      <c r="C30" s="217" t="s">
        <v>139</v>
      </c>
      <c r="D30" s="166">
        <f>+E30+F30</f>
        <v>2347843.6</v>
      </c>
      <c r="E30" s="166">
        <v>1773637.1</v>
      </c>
      <c r="F30" s="166">
        <v>574206.5</v>
      </c>
    </row>
    <row r="31" spans="1:6" s="165" customFormat="1" ht="72" customHeight="1">
      <c r="A31" s="231"/>
      <c r="B31" s="232">
        <v>11009</v>
      </c>
      <c r="C31" s="233" t="s">
        <v>140</v>
      </c>
      <c r="D31" s="166">
        <f t="shared" ref="D31:D42" si="4">+E31+F31</f>
        <v>1012126</v>
      </c>
      <c r="E31" s="166">
        <v>617150</v>
      </c>
      <c r="F31" s="166">
        <v>394976</v>
      </c>
    </row>
    <row r="32" spans="1:6" s="165" customFormat="1" ht="72" customHeight="1">
      <c r="A32" s="231"/>
      <c r="B32" s="232">
        <v>11011</v>
      </c>
      <c r="C32" s="233" t="s">
        <v>141</v>
      </c>
      <c r="D32" s="166">
        <f t="shared" si="4"/>
        <v>691208</v>
      </c>
      <c r="E32" s="166">
        <v>518406</v>
      </c>
      <c r="F32" s="166">
        <v>172802</v>
      </c>
    </row>
    <row r="33" spans="1:6" s="165" customFormat="1" ht="72" customHeight="1">
      <c r="A33" s="231"/>
      <c r="B33" s="232">
        <v>11012</v>
      </c>
      <c r="C33" s="233" t="s">
        <v>142</v>
      </c>
      <c r="D33" s="166">
        <f t="shared" si="4"/>
        <v>1258986</v>
      </c>
      <c r="E33" s="166">
        <v>370290</v>
      </c>
      <c r="F33" s="166">
        <v>888696</v>
      </c>
    </row>
    <row r="34" spans="1:6" s="165" customFormat="1" ht="72" customHeight="1">
      <c r="A34" s="231"/>
      <c r="B34" s="232">
        <v>11014</v>
      </c>
      <c r="C34" s="217" t="s">
        <v>143</v>
      </c>
      <c r="D34" s="166">
        <f t="shared" si="4"/>
        <v>684256.90000000014</v>
      </c>
      <c r="E34" s="166">
        <v>547405.50000000012</v>
      </c>
      <c r="F34" s="166">
        <v>136851.4</v>
      </c>
    </row>
    <row r="35" spans="1:6" s="165" customFormat="1" ht="72" customHeight="1">
      <c r="A35" s="231"/>
      <c r="B35" s="232">
        <v>21003</v>
      </c>
      <c r="C35" s="233" t="s">
        <v>144</v>
      </c>
      <c r="D35" s="166">
        <f t="shared" si="4"/>
        <v>111855.4</v>
      </c>
      <c r="E35" s="166">
        <v>81391.799999999988</v>
      </c>
      <c r="F35" s="166">
        <v>30463.599999999999</v>
      </c>
    </row>
    <row r="36" spans="1:6" s="165" customFormat="1" ht="72" customHeight="1">
      <c r="A36" s="231"/>
      <c r="B36" s="232">
        <v>21004</v>
      </c>
      <c r="C36" s="217" t="s">
        <v>145</v>
      </c>
      <c r="D36" s="166">
        <f t="shared" si="4"/>
        <v>1453919.5999999999</v>
      </c>
      <c r="E36" s="166">
        <v>1221373.0999999999</v>
      </c>
      <c r="F36" s="166">
        <v>232546.5</v>
      </c>
    </row>
    <row r="37" spans="1:6" s="165" customFormat="1" ht="72" customHeight="1">
      <c r="A37" s="231"/>
      <c r="B37" s="232">
        <v>21006</v>
      </c>
      <c r="C37" s="233" t="s">
        <v>146</v>
      </c>
      <c r="D37" s="166">
        <f t="shared" si="4"/>
        <v>2571458.4000000004</v>
      </c>
      <c r="E37" s="166">
        <v>1877164.6</v>
      </c>
      <c r="F37" s="166">
        <v>694293.8</v>
      </c>
    </row>
    <row r="38" spans="1:6" s="165" customFormat="1" ht="72" customHeight="1">
      <c r="A38" s="231"/>
      <c r="B38" s="232">
        <v>21008</v>
      </c>
      <c r="C38" s="217" t="s">
        <v>147</v>
      </c>
      <c r="D38" s="166">
        <f t="shared" si="4"/>
        <v>627576.30000000005</v>
      </c>
      <c r="E38" s="166">
        <v>522973.9</v>
      </c>
      <c r="F38" s="166">
        <v>104602.4</v>
      </c>
    </row>
    <row r="39" spans="1:6" s="165" customFormat="1" ht="72" customHeight="1">
      <c r="A39" s="231"/>
      <c r="B39" s="232">
        <v>21009</v>
      </c>
      <c r="C39" s="233" t="s">
        <v>148</v>
      </c>
      <c r="D39" s="166">
        <f t="shared" si="4"/>
        <v>2465244.1000000006</v>
      </c>
      <c r="E39" s="166">
        <v>1972195.3000000003</v>
      </c>
      <c r="F39" s="166">
        <v>493048.80000000005</v>
      </c>
    </row>
    <row r="40" spans="1:6" s="165" customFormat="1" ht="72" customHeight="1">
      <c r="A40" s="231"/>
      <c r="B40" s="232">
        <v>21011</v>
      </c>
      <c r="C40" s="233" t="s">
        <v>149</v>
      </c>
      <c r="D40" s="166">
        <f t="shared" si="4"/>
        <v>2571458.4000000004</v>
      </c>
      <c r="E40" s="166">
        <v>1866878.8</v>
      </c>
      <c r="F40" s="166">
        <v>704579.60000000009</v>
      </c>
    </row>
    <row r="41" spans="1:6" s="165" customFormat="1" ht="72" customHeight="1">
      <c r="A41" s="231"/>
      <c r="B41" s="232">
        <v>21012</v>
      </c>
      <c r="C41" s="236" t="s">
        <v>150</v>
      </c>
      <c r="D41" s="166">
        <f t="shared" si="4"/>
        <v>1028583.3</v>
      </c>
      <c r="E41" s="166">
        <v>771437.5</v>
      </c>
      <c r="F41" s="166">
        <v>257145.8</v>
      </c>
    </row>
    <row r="42" spans="1:6" s="167" customFormat="1" ht="72" customHeight="1">
      <c r="A42" s="231"/>
      <c r="B42" s="232">
        <v>21013</v>
      </c>
      <c r="C42" s="236" t="s">
        <v>151</v>
      </c>
      <c r="D42" s="166">
        <f t="shared" si="4"/>
        <v>694095.49999999988</v>
      </c>
      <c r="E42" s="166">
        <v>555276.39999999991</v>
      </c>
      <c r="F42" s="166">
        <v>138819.1</v>
      </c>
    </row>
    <row r="43" spans="1:6" ht="16.5">
      <c r="A43" s="157"/>
      <c r="B43" s="157"/>
      <c r="C43" s="157"/>
      <c r="D43" s="157"/>
      <c r="E43" s="157"/>
      <c r="F43" s="157"/>
    </row>
    <row r="44" spans="1:6" ht="16.5">
      <c r="A44" s="157"/>
      <c r="B44" s="157"/>
      <c r="C44" s="157"/>
      <c r="D44" s="157"/>
      <c r="E44" s="157"/>
      <c r="F44" s="157"/>
    </row>
    <row r="45" spans="1:6" ht="16.5">
      <c r="A45" s="157"/>
      <c r="B45" s="157"/>
      <c r="C45" s="157"/>
      <c r="D45" s="157"/>
      <c r="E45" s="157"/>
      <c r="F45" s="157"/>
    </row>
  </sheetData>
  <mergeCells count="6">
    <mergeCell ref="A3:F3"/>
    <mergeCell ref="A5:B5"/>
    <mergeCell ref="C5:C6"/>
    <mergeCell ref="D5:D6"/>
    <mergeCell ref="E4:F4"/>
    <mergeCell ref="E5:F5"/>
  </mergeCells>
  <pageMargins left="0.2" right="0.2" top="0.25" bottom="0.7" header="0.3" footer="0.49"/>
  <pageSetup paperSize="9" scale="84" firstPageNumber="246" orientation="portrait" useFirstPageNumber="1" horizontalDpi="300" verticalDpi="300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A16" sqref="A16"/>
    </sheetView>
  </sheetViews>
  <sheetFormatPr defaultColWidth="14.42578125" defaultRowHeight="15" customHeight="1"/>
  <cols>
    <col min="1" max="1" width="59.5703125" style="78" customWidth="1"/>
    <col min="2" max="4" width="8.140625" style="78" hidden="1" customWidth="1"/>
    <col min="5" max="6" width="8" style="78" hidden="1" customWidth="1"/>
    <col min="7" max="7" width="8.140625" style="78" hidden="1" customWidth="1"/>
    <col min="8" max="8" width="9.85546875" style="78" hidden="1" customWidth="1"/>
    <col min="9" max="9" width="8.140625" style="78" hidden="1" customWidth="1"/>
    <col min="10" max="11" width="11.85546875" style="78" hidden="1" customWidth="1"/>
    <col min="12" max="13" width="11.85546875" style="78" customWidth="1"/>
    <col min="14" max="14" width="13.85546875" style="78" customWidth="1"/>
    <col min="15" max="17" width="12.7109375" style="78" customWidth="1"/>
    <col min="18" max="18" width="10.42578125" style="78" customWidth="1"/>
    <col min="19" max="19" width="10.28515625" style="78" bestFit="1" customWidth="1"/>
    <col min="20" max="20" width="9.7109375" style="78" bestFit="1" customWidth="1"/>
    <col min="21" max="21" width="10.140625" style="78" bestFit="1" customWidth="1"/>
    <col min="22" max="22" width="11.5703125" style="78" customWidth="1"/>
    <col min="23" max="26" width="10.42578125" style="78" customWidth="1"/>
    <col min="27" max="16384" width="14.42578125" style="78"/>
  </cols>
  <sheetData>
    <row r="1" spans="1:26" ht="16.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77"/>
      <c r="M1" s="77"/>
      <c r="N1" s="7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5" customHeight="1" thickBot="1">
      <c r="A2" s="214" t="s">
        <v>9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6"/>
      <c r="O2" s="216"/>
      <c r="P2" s="216"/>
      <c r="Q2" s="216"/>
      <c r="R2" s="2"/>
      <c r="S2" s="2"/>
      <c r="T2" s="2"/>
      <c r="U2" s="2"/>
      <c r="V2" s="2"/>
      <c r="W2" s="2"/>
      <c r="X2" s="2"/>
      <c r="Y2" s="2"/>
      <c r="Z2" s="2"/>
    </row>
    <row r="3" spans="1:26" ht="16.5" customHeight="1">
      <c r="A3" s="3"/>
      <c r="B3" s="4">
        <v>2008</v>
      </c>
      <c r="C3" s="4">
        <v>2009</v>
      </c>
      <c r="D3" s="4">
        <v>2010</v>
      </c>
      <c r="E3" s="4">
        <v>2011</v>
      </c>
      <c r="F3" s="4">
        <v>2012</v>
      </c>
      <c r="G3" s="4">
        <v>2013</v>
      </c>
      <c r="H3" s="4">
        <v>2014</v>
      </c>
      <c r="I3" s="4">
        <v>2015</v>
      </c>
      <c r="J3" s="4">
        <v>2016</v>
      </c>
      <c r="K3" s="4">
        <v>2017</v>
      </c>
      <c r="L3" s="5">
        <v>2018</v>
      </c>
      <c r="M3" s="6">
        <v>2019</v>
      </c>
      <c r="N3" s="40">
        <v>2020</v>
      </c>
      <c r="O3" s="41">
        <v>2021</v>
      </c>
      <c r="P3" s="41">
        <v>2022</v>
      </c>
      <c r="Q3" s="42">
        <v>2023</v>
      </c>
      <c r="R3" s="7"/>
      <c r="S3" s="7"/>
      <c r="T3" s="7"/>
      <c r="U3" s="7"/>
      <c r="V3" s="7"/>
      <c r="W3" s="7"/>
      <c r="X3" s="7"/>
      <c r="Y3" s="7"/>
      <c r="Z3" s="7"/>
    </row>
    <row r="4" spans="1:26" ht="16.5" customHeight="1">
      <c r="A4" s="8" t="s">
        <v>10</v>
      </c>
      <c r="B4" s="9">
        <v>3805.2386820203451</v>
      </c>
      <c r="C4" s="9">
        <v>3350.3277399143203</v>
      </c>
      <c r="D4" s="9">
        <v>3690.0384834395768</v>
      </c>
      <c r="E4" s="9">
        <v>4028.8867043370665</v>
      </c>
      <c r="F4" s="9">
        <v>4266.4605000000001</v>
      </c>
      <c r="G4" s="9">
        <v>4555.6382000000012</v>
      </c>
      <c r="H4" s="9">
        <v>4828.626299999999</v>
      </c>
      <c r="I4" s="9">
        <v>5043.6332000000002</v>
      </c>
      <c r="J4" s="9">
        <v>5067.2935000000016</v>
      </c>
      <c r="K4" s="9">
        <v>5568.9014999999999</v>
      </c>
      <c r="L4" s="10">
        <v>6017.0352000000003</v>
      </c>
      <c r="M4" s="32">
        <v>6569</v>
      </c>
      <c r="N4" s="43">
        <v>6505.0509981008436</v>
      </c>
      <c r="O4" s="44">
        <v>7142.9646876402603</v>
      </c>
      <c r="P4" s="44">
        <v>7853.4975649391326</v>
      </c>
      <c r="Q4" s="45">
        <v>8582.4863534347605</v>
      </c>
      <c r="R4" s="7"/>
      <c r="S4" s="79"/>
      <c r="T4" s="79"/>
      <c r="U4" s="79"/>
      <c r="V4" s="79"/>
      <c r="W4" s="79"/>
      <c r="X4" s="7"/>
      <c r="Y4" s="7"/>
      <c r="Z4" s="7"/>
    </row>
    <row r="5" spans="1:26" ht="16.5" customHeight="1">
      <c r="A5" s="11" t="s">
        <v>11</v>
      </c>
      <c r="B5" s="12">
        <v>106.94765355191598</v>
      </c>
      <c r="C5" s="12">
        <v>85.850011361382897</v>
      </c>
      <c r="D5" s="12">
        <v>102.21510918940392</v>
      </c>
      <c r="E5" s="12">
        <v>104.65076222268712</v>
      </c>
      <c r="F5" s="12">
        <v>107.15905089792719</v>
      </c>
      <c r="G5" s="12">
        <v>103.25174727856967</v>
      </c>
      <c r="H5" s="12">
        <v>103.64420539146414</v>
      </c>
      <c r="I5" s="12">
        <v>103.23568465652437</v>
      </c>
      <c r="J5" s="12">
        <v>100.1557080683225</v>
      </c>
      <c r="K5" s="12">
        <v>107.5388635432307</v>
      </c>
      <c r="L5" s="13">
        <v>105.23667768096692</v>
      </c>
      <c r="M5" s="14">
        <v>107.6</v>
      </c>
      <c r="N5" s="46">
        <v>97.4</v>
      </c>
      <c r="O5" s="47">
        <v>107</v>
      </c>
      <c r="P5" s="47">
        <v>106.4</v>
      </c>
      <c r="Q5" s="48">
        <v>105.1</v>
      </c>
      <c r="R5" s="7"/>
      <c r="S5" s="80"/>
      <c r="T5" s="80"/>
      <c r="U5" s="80"/>
      <c r="V5" s="80"/>
      <c r="W5" s="79"/>
      <c r="X5" s="7"/>
      <c r="Y5" s="7"/>
      <c r="Z5" s="7"/>
    </row>
    <row r="6" spans="1:26" ht="16.5" customHeight="1">
      <c r="A6" s="11" t="s">
        <v>12</v>
      </c>
      <c r="B6" s="12">
        <v>105.94233571382571</v>
      </c>
      <c r="C6" s="12">
        <v>102.55693505205032</v>
      </c>
      <c r="D6" s="12">
        <v>107.75278537089387</v>
      </c>
      <c r="E6" s="12">
        <v>104.33061406133474</v>
      </c>
      <c r="F6" s="12">
        <v>98.822040238955324</v>
      </c>
      <c r="G6" s="12">
        <v>103.41513114287116</v>
      </c>
      <c r="H6" s="12">
        <v>102.26554644097766</v>
      </c>
      <c r="I6" s="12">
        <v>101.17892409794179</v>
      </c>
      <c r="J6" s="12">
        <v>100.31291692126386</v>
      </c>
      <c r="K6" s="12">
        <v>102.11372560990925</v>
      </c>
      <c r="L6" s="13">
        <v>102.54735446425789</v>
      </c>
      <c r="M6" s="14">
        <v>101.5</v>
      </c>
      <c r="N6" s="46">
        <v>101.7</v>
      </c>
      <c r="O6" s="47">
        <v>102.7</v>
      </c>
      <c r="P6" s="47">
        <v>103.4</v>
      </c>
      <c r="Q6" s="48">
        <v>104</v>
      </c>
      <c r="R6" s="7"/>
      <c r="S6" s="81"/>
      <c r="T6" s="81"/>
      <c r="U6" s="81"/>
      <c r="V6" s="79"/>
      <c r="W6" s="79"/>
      <c r="X6" s="7"/>
      <c r="Y6" s="7"/>
      <c r="Z6" s="7"/>
    </row>
    <row r="7" spans="1:26" ht="16.5" customHeight="1" thickBot="1">
      <c r="A7" s="15" t="s">
        <v>13</v>
      </c>
      <c r="B7" s="16"/>
      <c r="C7" s="17">
        <f t="shared" ref="C7:Q7" si="0">C4/B4*100-100</f>
        <v>-11.954859605928732</v>
      </c>
      <c r="D7" s="17">
        <f t="shared" si="0"/>
        <v>10.139627221483224</v>
      </c>
      <c r="E7" s="17">
        <f t="shared" si="0"/>
        <v>9.1827828467967834</v>
      </c>
      <c r="F7" s="17">
        <f t="shared" si="0"/>
        <v>5.8967603980322139</v>
      </c>
      <c r="G7" s="17">
        <f t="shared" si="0"/>
        <v>6.7779298554387424</v>
      </c>
      <c r="H7" s="17">
        <f t="shared" si="0"/>
        <v>5.9923129979899841</v>
      </c>
      <c r="I7" s="17">
        <f t="shared" si="0"/>
        <v>4.4527550206153137</v>
      </c>
      <c r="J7" s="17">
        <f t="shared" si="0"/>
        <v>0.46911222647993611</v>
      </c>
      <c r="K7" s="17">
        <f t="shared" si="0"/>
        <v>9.8989332273727229</v>
      </c>
      <c r="L7" s="17">
        <f t="shared" si="0"/>
        <v>8.0470753522934473</v>
      </c>
      <c r="M7" s="18">
        <f t="shared" si="0"/>
        <v>9.1733683060388387</v>
      </c>
      <c r="N7" s="49">
        <f>N4/M4*100-100</f>
        <v>-0.97349675596218788</v>
      </c>
      <c r="O7" s="50">
        <f t="shared" si="0"/>
        <v>9.8064364095785947</v>
      </c>
      <c r="P7" s="50">
        <f>P4/O4*100-100</f>
        <v>9.947310512794985</v>
      </c>
      <c r="Q7" s="51">
        <f t="shared" si="0"/>
        <v>9.2823456360399064</v>
      </c>
      <c r="R7" s="7"/>
      <c r="S7" s="7"/>
      <c r="T7" s="7"/>
      <c r="U7" s="7"/>
      <c r="V7" s="7"/>
      <c r="W7" s="7"/>
      <c r="X7" s="7"/>
      <c r="Y7" s="7"/>
      <c r="Z7" s="7"/>
    </row>
    <row r="8" spans="1:26" ht="16.5" customHeight="1">
      <c r="A8" s="1"/>
      <c r="B8" s="19"/>
      <c r="C8" s="19"/>
      <c r="D8" s="19"/>
      <c r="E8" s="19"/>
      <c r="F8" s="19"/>
      <c r="G8" s="19"/>
      <c r="H8" s="19"/>
      <c r="I8" s="19"/>
      <c r="J8" s="19"/>
      <c r="K8" s="2"/>
      <c r="L8" s="82"/>
      <c r="M8" s="20"/>
      <c r="N8" s="20"/>
      <c r="O8" s="20"/>
      <c r="P8" s="20"/>
      <c r="Q8" s="20"/>
      <c r="R8" s="2"/>
      <c r="S8" s="2"/>
      <c r="T8" s="2"/>
      <c r="U8" s="2"/>
      <c r="V8" s="2"/>
      <c r="W8" s="2"/>
      <c r="X8" s="2"/>
      <c r="Y8" s="2"/>
      <c r="Z8" s="2"/>
    </row>
    <row r="9" spans="1:26" ht="16.5" customHeight="1" thickBot="1">
      <c r="A9" s="21" t="s">
        <v>14</v>
      </c>
      <c r="B9" s="19"/>
      <c r="C9" s="19"/>
      <c r="D9" s="19"/>
      <c r="E9" s="19"/>
      <c r="F9" s="19"/>
      <c r="G9" s="19"/>
      <c r="H9" s="19"/>
      <c r="I9" s="19"/>
      <c r="J9" s="19"/>
      <c r="K9" s="20"/>
      <c r="L9" s="82"/>
      <c r="M9" s="20"/>
      <c r="N9" s="20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.5" customHeight="1">
      <c r="A10" s="83" t="s">
        <v>15</v>
      </c>
      <c r="B10" s="84">
        <f t="shared" ref="B10:M10" si="1">+B24/B4*100</f>
        <v>20.638790609279869</v>
      </c>
      <c r="C10" s="84">
        <f t="shared" si="1"/>
        <v>20.594853838635071</v>
      </c>
      <c r="D10" s="84">
        <f t="shared" si="1"/>
        <v>21.149899399546989</v>
      </c>
      <c r="E10" s="84">
        <f t="shared" si="1"/>
        <v>21.863384500352673</v>
      </c>
      <c r="F10" s="84">
        <f t="shared" si="1"/>
        <v>22.177478143421698</v>
      </c>
      <c r="G10" s="84">
        <f t="shared" si="1"/>
        <v>23.517464671476763</v>
      </c>
      <c r="H10" s="84">
        <f t="shared" si="1"/>
        <v>23.707834561630921</v>
      </c>
      <c r="I10" s="84">
        <f t="shared" si="1"/>
        <v>23.152834026471229</v>
      </c>
      <c r="J10" s="84">
        <f t="shared" si="1"/>
        <v>23.111100018185244</v>
      </c>
      <c r="K10" s="84">
        <f t="shared" si="1"/>
        <v>22.226659348885946</v>
      </c>
      <c r="L10" s="85">
        <f t="shared" si="1"/>
        <v>22.298200796648153</v>
      </c>
      <c r="M10" s="86">
        <f t="shared" si="1"/>
        <v>23.831224834830262</v>
      </c>
      <c r="N10" s="87">
        <f>+N24/N$4*100</f>
        <v>22.884723574891606</v>
      </c>
      <c r="O10" s="52">
        <f t="shared" ref="O10:Q10" si="2">+O24/O$4*100</f>
        <v>23.37771401293028</v>
      </c>
      <c r="P10" s="52">
        <f t="shared" si="2"/>
        <v>24.013938951414584</v>
      </c>
      <c r="Q10" s="53">
        <f t="shared" si="2"/>
        <v>24.268768998792563</v>
      </c>
      <c r="R10" s="7"/>
      <c r="S10" s="7"/>
      <c r="T10" s="7"/>
      <c r="U10" s="7"/>
      <c r="V10" s="7"/>
      <c r="W10" s="7"/>
      <c r="X10" s="7"/>
      <c r="Y10" s="7"/>
      <c r="Z10" s="7"/>
    </row>
    <row r="11" spans="1:26" ht="16.5" customHeight="1">
      <c r="A11" s="88" t="s">
        <v>16</v>
      </c>
      <c r="B11" s="22">
        <f t="shared" ref="B11:M11" si="3">+B25/B4*100</f>
        <v>19.081464748145276</v>
      </c>
      <c r="C11" s="22">
        <f t="shared" si="3"/>
        <v>18.662743229311356</v>
      </c>
      <c r="D11" s="22">
        <f t="shared" si="3"/>
        <v>18.954678088968851</v>
      </c>
      <c r="E11" s="22">
        <f t="shared" si="3"/>
        <v>19.29589227818504</v>
      </c>
      <c r="F11" s="22">
        <f t="shared" si="3"/>
        <v>20.588058508942012</v>
      </c>
      <c r="G11" s="22">
        <f t="shared" si="3"/>
        <v>21.971266871813917</v>
      </c>
      <c r="H11" s="22">
        <f t="shared" si="3"/>
        <v>22.037704352962674</v>
      </c>
      <c r="I11" s="22">
        <f t="shared" si="3"/>
        <v>21.173006082202804</v>
      </c>
      <c r="J11" s="22">
        <f t="shared" si="3"/>
        <v>21.307017246978084</v>
      </c>
      <c r="K11" s="22">
        <f t="shared" si="3"/>
        <v>20.793838931789331</v>
      </c>
      <c r="L11" s="23">
        <f t="shared" si="3"/>
        <v>20.909320563240183</v>
      </c>
      <c r="M11" s="24">
        <f t="shared" si="3"/>
        <v>22.29106408890242</v>
      </c>
      <c r="N11" s="89">
        <f t="shared" ref="N11:Q12" si="4">+N25/N$4*100</f>
        <v>21.458798715469584</v>
      </c>
      <c r="O11" s="23">
        <f t="shared" si="4"/>
        <v>22.404169652718576</v>
      </c>
      <c r="P11" s="23">
        <f t="shared" si="4"/>
        <v>23.169981521394593</v>
      </c>
      <c r="Q11" s="54">
        <f t="shared" si="4"/>
        <v>23.618525377382721</v>
      </c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16.5" customHeight="1">
      <c r="A12" s="88" t="s">
        <v>17</v>
      </c>
      <c r="B12" s="26">
        <f t="shared" ref="B12:M12" si="5">+B26/B4*100</f>
        <v>1.5573258611345933</v>
      </c>
      <c r="C12" s="26">
        <f t="shared" si="5"/>
        <v>1.9321106093237137</v>
      </c>
      <c r="D12" s="26">
        <f t="shared" si="5"/>
        <v>2.1952213105781406</v>
      </c>
      <c r="E12" s="26">
        <f t="shared" si="5"/>
        <v>2.5674922221676333</v>
      </c>
      <c r="F12" s="26">
        <f t="shared" si="5"/>
        <v>1.5894196344796843</v>
      </c>
      <c r="G12" s="26">
        <f t="shared" si="5"/>
        <v>1.5461977996628467</v>
      </c>
      <c r="H12" s="26">
        <f t="shared" si="5"/>
        <v>1.6701302086682499</v>
      </c>
      <c r="I12" s="26">
        <f t="shared" si="5"/>
        <v>1.9798279442684266</v>
      </c>
      <c r="J12" s="26">
        <f t="shared" si="5"/>
        <v>1.8040827712071588</v>
      </c>
      <c r="K12" s="26">
        <f t="shared" si="5"/>
        <v>1.4328204170966157</v>
      </c>
      <c r="L12" s="27">
        <f t="shared" si="5"/>
        <v>1.3888802334079731</v>
      </c>
      <c r="M12" s="28">
        <f t="shared" si="5"/>
        <v>1.5401607459278428</v>
      </c>
      <c r="N12" s="90">
        <f t="shared" si="4"/>
        <v>1.4259248594220175</v>
      </c>
      <c r="O12" s="27">
        <f t="shared" si="4"/>
        <v>0.97354436021170154</v>
      </c>
      <c r="P12" s="27">
        <f t="shared" si="4"/>
        <v>0.84395743001999313</v>
      </c>
      <c r="Q12" s="55">
        <f t="shared" si="4"/>
        <v>0.65024362140984349</v>
      </c>
      <c r="R12" s="7"/>
      <c r="S12" s="7"/>
      <c r="T12" s="2"/>
      <c r="U12" s="2"/>
      <c r="V12" s="2"/>
      <c r="W12" s="2"/>
      <c r="X12" s="2"/>
      <c r="Y12" s="2"/>
      <c r="Z12" s="2"/>
    </row>
    <row r="13" spans="1:26" ht="16.5" customHeight="1">
      <c r="A13" s="88"/>
      <c r="B13" s="29"/>
      <c r="C13" s="29"/>
      <c r="D13" s="29"/>
      <c r="E13" s="29"/>
      <c r="F13" s="29"/>
      <c r="G13" s="29"/>
      <c r="H13" s="29"/>
      <c r="I13" s="29"/>
      <c r="J13" s="22"/>
      <c r="K13" s="22"/>
      <c r="L13" s="23"/>
      <c r="M13" s="24"/>
      <c r="N13" s="89"/>
      <c r="O13" s="23"/>
      <c r="P13" s="23"/>
      <c r="Q13" s="54"/>
      <c r="R13" s="7"/>
      <c r="S13" s="7"/>
      <c r="T13" s="2"/>
      <c r="U13" s="2"/>
      <c r="V13" s="2"/>
      <c r="W13" s="2"/>
      <c r="X13" s="2"/>
      <c r="Y13" s="2"/>
      <c r="Z13" s="2"/>
    </row>
    <row r="14" spans="1:26" ht="16.5" customHeight="1">
      <c r="A14" s="91" t="s">
        <v>18</v>
      </c>
      <c r="B14" s="30">
        <f t="shared" ref="B14:M14" si="6">B10-B19</f>
        <v>20.638790609279869</v>
      </c>
      <c r="C14" s="30">
        <f t="shared" si="6"/>
        <v>20.594853838635071</v>
      </c>
      <c r="D14" s="30">
        <f t="shared" si="6"/>
        <v>21.149899399546989</v>
      </c>
      <c r="E14" s="30">
        <f t="shared" si="6"/>
        <v>21.863384500352673</v>
      </c>
      <c r="F14" s="30">
        <f t="shared" si="6"/>
        <v>22.177478143421698</v>
      </c>
      <c r="G14" s="30">
        <f t="shared" si="6"/>
        <v>23.517464671476763</v>
      </c>
      <c r="H14" s="30">
        <f t="shared" si="6"/>
        <v>23.707834561630921</v>
      </c>
      <c r="I14" s="30">
        <f t="shared" si="6"/>
        <v>23.152834026471229</v>
      </c>
      <c r="J14" s="30">
        <f t="shared" si="6"/>
        <v>28.596396924709406</v>
      </c>
      <c r="K14" s="30">
        <f t="shared" si="6"/>
        <v>27.021527130619923</v>
      </c>
      <c r="L14" s="31">
        <f t="shared" si="6"/>
        <v>24.049768089772851</v>
      </c>
      <c r="M14" s="32">
        <f t="shared" si="6"/>
        <v>24.804945386664638</v>
      </c>
      <c r="N14" s="92">
        <f t="shared" ref="N14:Q19" si="7">+N28/N$4*100</f>
        <v>28.442479322597585</v>
      </c>
      <c r="O14" s="31">
        <f t="shared" si="7"/>
        <v>26.168602218736897</v>
      </c>
      <c r="P14" s="31">
        <f t="shared" si="7"/>
        <v>25.798971355429796</v>
      </c>
      <c r="Q14" s="56">
        <f t="shared" si="7"/>
        <v>26.116240935322299</v>
      </c>
      <c r="R14" s="25"/>
      <c r="S14" s="7"/>
      <c r="T14" s="7"/>
      <c r="U14" s="7"/>
      <c r="V14" s="7"/>
      <c r="W14" s="7"/>
      <c r="X14" s="7"/>
      <c r="Y14" s="7"/>
      <c r="Z14" s="7"/>
    </row>
    <row r="15" spans="1:26" ht="16.5" customHeight="1">
      <c r="A15" s="88" t="s">
        <v>19</v>
      </c>
      <c r="B15" s="29"/>
      <c r="C15" s="29"/>
      <c r="D15" s="29"/>
      <c r="E15" s="29"/>
      <c r="F15" s="29"/>
      <c r="G15" s="29"/>
      <c r="H15" s="29"/>
      <c r="I15" s="29"/>
      <c r="J15" s="22">
        <f t="shared" ref="J15:M18" si="8">J29/J$4*100</f>
        <v>25.295338420796025</v>
      </c>
      <c r="K15" s="22">
        <f t="shared" si="8"/>
        <v>22.759186512815859</v>
      </c>
      <c r="L15" s="23">
        <f t="shared" si="8"/>
        <v>21.588337472248792</v>
      </c>
      <c r="M15" s="24">
        <f t="shared" si="8"/>
        <v>21.877651055716242</v>
      </c>
      <c r="N15" s="89">
        <f t="shared" si="7"/>
        <v>25.026265152652734</v>
      </c>
      <c r="O15" s="23">
        <f t="shared" si="7"/>
        <v>22.829843467588905</v>
      </c>
      <c r="P15" s="23">
        <f t="shared" si="7"/>
        <v>21.648354369753982</v>
      </c>
      <c r="Q15" s="54">
        <f t="shared" si="7"/>
        <v>21.402841829377483</v>
      </c>
      <c r="R15" s="7"/>
      <c r="S15" s="7"/>
      <c r="T15" s="7"/>
      <c r="U15" s="7"/>
      <c r="V15" s="7"/>
      <c r="W15" s="7"/>
      <c r="X15" s="7"/>
      <c r="Y15" s="2"/>
      <c r="Z15" s="2"/>
    </row>
    <row r="16" spans="1:26" ht="16.5" customHeight="1">
      <c r="A16" s="88" t="s">
        <v>20</v>
      </c>
      <c r="B16" s="29"/>
      <c r="C16" s="29"/>
      <c r="D16" s="29"/>
      <c r="E16" s="29"/>
      <c r="F16" s="29"/>
      <c r="G16" s="29"/>
      <c r="H16" s="29"/>
      <c r="I16" s="29"/>
      <c r="J16" s="22"/>
      <c r="K16" s="22">
        <f t="shared" si="8"/>
        <v>20.566468589900541</v>
      </c>
      <c r="L16" s="23">
        <f t="shared" si="8"/>
        <v>19.277982049365441</v>
      </c>
      <c r="M16" s="24">
        <f t="shared" si="8"/>
        <v>19.479223526411936</v>
      </c>
      <c r="N16" s="93">
        <f t="shared" si="7"/>
        <v>22.42552040092944</v>
      </c>
      <c r="O16" s="22">
        <f t="shared" si="7"/>
        <v>20.229404346326969</v>
      </c>
      <c r="P16" s="22">
        <f t="shared" si="7"/>
        <v>18.953781340216509</v>
      </c>
      <c r="Q16" s="57">
        <f t="shared" si="7"/>
        <v>18.643084898817218</v>
      </c>
      <c r="R16" s="7"/>
      <c r="S16" s="7"/>
      <c r="T16" s="2"/>
      <c r="U16" s="2"/>
      <c r="V16" s="2"/>
      <c r="W16" s="2"/>
      <c r="X16" s="2"/>
      <c r="Y16" s="2"/>
      <c r="Z16" s="2"/>
    </row>
    <row r="17" spans="1:26" ht="16.5" customHeight="1">
      <c r="A17" s="88" t="s">
        <v>21</v>
      </c>
      <c r="B17" s="29"/>
      <c r="C17" s="29"/>
      <c r="D17" s="29"/>
      <c r="E17" s="29"/>
      <c r="F17" s="29"/>
      <c r="G17" s="29"/>
      <c r="H17" s="29"/>
      <c r="I17" s="29"/>
      <c r="J17" s="22"/>
      <c r="K17" s="26">
        <f t="shared" si="8"/>
        <v>2.192717922915318</v>
      </c>
      <c r="L17" s="27">
        <f t="shared" si="8"/>
        <v>2.3103554228833492</v>
      </c>
      <c r="M17" s="28">
        <f t="shared" si="8"/>
        <v>2.3984275293043078</v>
      </c>
      <c r="N17" s="94">
        <f t="shared" si="7"/>
        <v>2.5629808160132033</v>
      </c>
      <c r="O17" s="26">
        <f t="shared" si="7"/>
        <v>2.6004391212619389</v>
      </c>
      <c r="P17" s="26">
        <f t="shared" si="7"/>
        <v>2.6945730295374721</v>
      </c>
      <c r="Q17" s="58">
        <f t="shared" si="7"/>
        <v>2.7597569305602678</v>
      </c>
      <c r="R17" s="7"/>
      <c r="S17" s="7"/>
      <c r="T17" s="7"/>
      <c r="U17" s="7"/>
      <c r="V17" s="7"/>
      <c r="W17" s="7"/>
      <c r="X17" s="7"/>
      <c r="Y17" s="2"/>
      <c r="Z17" s="2"/>
    </row>
    <row r="18" spans="1:26" ht="16.5" customHeight="1">
      <c r="A18" s="95" t="s">
        <v>22</v>
      </c>
      <c r="B18" s="33"/>
      <c r="C18" s="33"/>
      <c r="D18" s="33"/>
      <c r="E18" s="33"/>
      <c r="F18" s="33"/>
      <c r="G18" s="33"/>
      <c r="H18" s="33"/>
      <c r="I18" s="33"/>
      <c r="J18" s="23">
        <v>3.2928894010285239</v>
      </c>
      <c r="K18" s="23">
        <v>4.2766603956121516</v>
      </c>
      <c r="L18" s="23">
        <f t="shared" si="8"/>
        <v>2.461430617524059</v>
      </c>
      <c r="M18" s="24">
        <f t="shared" si="8"/>
        <v>2.9272943309483943</v>
      </c>
      <c r="N18" s="93">
        <f t="shared" si="7"/>
        <v>3.4162141699448534</v>
      </c>
      <c r="O18" s="22">
        <f t="shared" si="7"/>
        <v>3.3387587511479917</v>
      </c>
      <c r="P18" s="22">
        <f t="shared" si="7"/>
        <v>4.1506169856758124</v>
      </c>
      <c r="Q18" s="57">
        <f t="shared" si="7"/>
        <v>4.713399105944819</v>
      </c>
      <c r="R18" s="7"/>
      <c r="S18" s="7"/>
      <c r="T18" s="2"/>
      <c r="U18" s="2"/>
      <c r="V18" s="2"/>
      <c r="W18" s="2"/>
      <c r="X18" s="2"/>
      <c r="Y18" s="77"/>
      <c r="Z18" s="77"/>
    </row>
    <row r="19" spans="1:26" ht="25.5" customHeight="1" thickBot="1">
      <c r="A19" s="96" t="s">
        <v>23</v>
      </c>
      <c r="B19" s="97"/>
      <c r="C19" s="97"/>
      <c r="D19" s="97"/>
      <c r="E19" s="97"/>
      <c r="F19" s="97"/>
      <c r="G19" s="97"/>
      <c r="H19" s="97"/>
      <c r="I19" s="97"/>
      <c r="J19" s="17">
        <f t="shared" ref="J19:M19" si="9">+J33/J4*100</f>
        <v>-5.4852969065241624</v>
      </c>
      <c r="K19" s="17">
        <f t="shared" si="9"/>
        <v>-4.794867781733978</v>
      </c>
      <c r="L19" s="98">
        <f t="shared" si="9"/>
        <v>-1.7515672931246962</v>
      </c>
      <c r="M19" s="99">
        <f t="shared" si="9"/>
        <v>-0.97372055183437434</v>
      </c>
      <c r="N19" s="100">
        <f t="shared" si="7"/>
        <v>-5.5577557477059809</v>
      </c>
      <c r="O19" s="101">
        <f t="shared" si="7"/>
        <v>-2.7908882058066196</v>
      </c>
      <c r="P19" s="101">
        <f t="shared" si="7"/>
        <v>-1.7850324040152084</v>
      </c>
      <c r="Q19" s="102">
        <f t="shared" si="7"/>
        <v>-1.8474719365297372</v>
      </c>
      <c r="R19" s="7"/>
      <c r="S19" s="7"/>
      <c r="T19" s="7"/>
      <c r="U19" s="7"/>
      <c r="V19" s="7"/>
      <c r="W19" s="7"/>
      <c r="X19" s="7"/>
      <c r="Y19" s="7"/>
      <c r="Z19" s="7"/>
    </row>
    <row r="20" spans="1:26" ht="25.5" customHeight="1" thickBot="1">
      <c r="A20" s="103" t="s">
        <v>45</v>
      </c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5">
        <f t="shared" ref="L20:M20" si="10">+L34/L4*100</f>
        <v>51.235639506393618</v>
      </c>
      <c r="M20" s="106">
        <f t="shared" si="10"/>
        <v>49.911367944465162</v>
      </c>
      <c r="N20" s="107"/>
      <c r="O20" s="108"/>
      <c r="P20" s="108"/>
      <c r="Q20" s="109"/>
      <c r="R20" s="7"/>
      <c r="S20" s="7"/>
      <c r="T20" s="7"/>
      <c r="U20" s="7"/>
      <c r="V20" s="7"/>
      <c r="W20" s="7"/>
      <c r="X20" s="7"/>
      <c r="Y20" s="7"/>
      <c r="Z20" s="7"/>
    </row>
    <row r="21" spans="1:26" ht="16.5" customHeight="1" thickBot="1">
      <c r="A21" s="1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10"/>
      <c r="M21" s="110"/>
      <c r="N21" s="19"/>
      <c r="O21" s="19"/>
      <c r="P21" s="19"/>
      <c r="Q21" s="19"/>
      <c r="R21" s="7"/>
      <c r="S21" s="7"/>
      <c r="T21" s="2"/>
      <c r="U21" s="2"/>
      <c r="V21" s="2"/>
      <c r="W21" s="2"/>
      <c r="X21" s="2"/>
      <c r="Y21" s="2"/>
      <c r="Z21" s="2"/>
    </row>
    <row r="22" spans="1:26" ht="16.5" customHeight="1">
      <c r="A22" s="111"/>
      <c r="B22" s="112">
        <v>2008</v>
      </c>
      <c r="C22" s="112">
        <v>2009</v>
      </c>
      <c r="D22" s="112">
        <v>2010</v>
      </c>
      <c r="E22" s="112">
        <v>2011</v>
      </c>
      <c r="F22" s="112">
        <v>2012</v>
      </c>
      <c r="G22" s="112">
        <v>2013</v>
      </c>
      <c r="H22" s="112">
        <v>2014</v>
      </c>
      <c r="I22" s="112">
        <v>2015</v>
      </c>
      <c r="J22" s="112">
        <v>2016</v>
      </c>
      <c r="K22" s="112">
        <v>2017</v>
      </c>
      <c r="L22" s="113">
        <v>2018</v>
      </c>
      <c r="M22" s="114">
        <v>2019</v>
      </c>
      <c r="N22" s="115">
        <v>2020</v>
      </c>
      <c r="O22" s="59">
        <v>2021</v>
      </c>
      <c r="P22" s="59">
        <v>2022</v>
      </c>
      <c r="Q22" s="60">
        <v>2023</v>
      </c>
      <c r="R22" s="7"/>
      <c r="S22" s="7"/>
      <c r="T22" s="7"/>
      <c r="U22" s="7"/>
      <c r="V22" s="7"/>
      <c r="W22" s="7"/>
      <c r="X22" s="7"/>
      <c r="Y22" s="7"/>
      <c r="Z22" s="7"/>
    </row>
    <row r="23" spans="1:26" ht="16.5" customHeight="1">
      <c r="A23" s="116" t="s">
        <v>24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33"/>
      <c r="M23" s="34"/>
      <c r="N23" s="117"/>
      <c r="O23" s="35"/>
      <c r="P23" s="35"/>
      <c r="Q23" s="61"/>
      <c r="R23" s="2"/>
      <c r="S23" s="2"/>
      <c r="T23" s="2"/>
      <c r="U23" s="2"/>
      <c r="V23" s="2"/>
      <c r="W23" s="2"/>
      <c r="X23" s="2"/>
      <c r="Y23" s="2"/>
      <c r="Z23" s="2"/>
    </row>
    <row r="24" spans="1:26" ht="16.5" customHeight="1">
      <c r="A24" s="91" t="s">
        <v>15</v>
      </c>
      <c r="B24" s="9">
        <v>785.35524376550006</v>
      </c>
      <c r="C24" s="9">
        <v>689.99510115060002</v>
      </c>
      <c r="D24" s="9">
        <v>780.43942705203995</v>
      </c>
      <c r="E24" s="9">
        <v>880.85099125279976</v>
      </c>
      <c r="F24" s="9">
        <v>946.19334488522009</v>
      </c>
      <c r="G24" s="9">
        <v>1071.3706042453002</v>
      </c>
      <c r="H24" s="9">
        <v>1144.7627348034002</v>
      </c>
      <c r="I24" s="9">
        <v>1167.7440236999998</v>
      </c>
      <c r="J24" s="9">
        <v>1171.1072690000001</v>
      </c>
      <c r="K24" s="9">
        <v>1237.7807658799998</v>
      </c>
      <c r="L24" s="9">
        <v>1341.690590901</v>
      </c>
      <c r="M24" s="118">
        <v>1565.4731594</v>
      </c>
      <c r="N24" s="119">
        <v>1488.6629393211053</v>
      </c>
      <c r="O24" s="30">
        <v>1669.8618567211386</v>
      </c>
      <c r="P24" s="30">
        <v>1885.9341107953144</v>
      </c>
      <c r="Q24" s="39">
        <v>2082.8637874679775</v>
      </c>
      <c r="R24" s="7"/>
      <c r="S24" s="7"/>
      <c r="T24" s="7"/>
      <c r="U24" s="7"/>
      <c r="V24" s="7"/>
      <c r="W24" s="7"/>
      <c r="X24" s="7"/>
      <c r="Y24" s="7"/>
      <c r="Z24" s="7"/>
    </row>
    <row r="25" spans="1:26" ht="16.5" customHeight="1">
      <c r="A25" s="88" t="s">
        <v>16</v>
      </c>
      <c r="B25" s="36">
        <v>726.09527769250008</v>
      </c>
      <c r="C25" s="36">
        <v>625.26306344060004</v>
      </c>
      <c r="D25" s="36">
        <v>699.43491589503992</v>
      </c>
      <c r="E25" s="36">
        <v>777.40963847899968</v>
      </c>
      <c r="F25" s="36">
        <v>878.38138400089997</v>
      </c>
      <c r="G25" s="36">
        <v>1000.9314266363001</v>
      </c>
      <c r="H25" s="36">
        <v>1064.1183883034003</v>
      </c>
      <c r="I25" s="36">
        <v>1067.8887642</v>
      </c>
      <c r="J25" s="22">
        <v>1079.6890999999998</v>
      </c>
      <c r="K25" s="22">
        <v>1157.9884081800001</v>
      </c>
      <c r="L25" s="23">
        <v>1258.121178371</v>
      </c>
      <c r="M25" s="24">
        <v>1464.3</v>
      </c>
      <c r="N25" s="93">
        <v>1395.9058000211053</v>
      </c>
      <c r="O25" s="22">
        <v>1600.3219268527034</v>
      </c>
      <c r="P25" s="22">
        <v>1819.6539345795713</v>
      </c>
      <c r="Q25" s="57">
        <v>2027.0567173963977</v>
      </c>
      <c r="R25" s="2"/>
      <c r="S25" s="7"/>
      <c r="T25" s="7"/>
      <c r="U25" s="7"/>
      <c r="V25" s="7"/>
      <c r="W25" s="2"/>
      <c r="X25" s="2"/>
      <c r="Y25" s="2"/>
      <c r="Z25" s="2"/>
    </row>
    <row r="26" spans="1:26" ht="16.5" customHeight="1">
      <c r="A26" s="88" t="s">
        <v>17</v>
      </c>
      <c r="B26" s="36">
        <f t="shared" ref="B26:L26" si="11">+B24-B25</f>
        <v>59.259966072999987</v>
      </c>
      <c r="C26" s="36">
        <f t="shared" si="11"/>
        <v>64.732037709999986</v>
      </c>
      <c r="D26" s="36">
        <f t="shared" si="11"/>
        <v>81.004511157000024</v>
      </c>
      <c r="E26" s="36">
        <f t="shared" si="11"/>
        <v>103.44135277380008</v>
      </c>
      <c r="F26" s="36">
        <f t="shared" si="11"/>
        <v>67.811960884320115</v>
      </c>
      <c r="G26" s="36">
        <f t="shared" si="11"/>
        <v>70.439177609000126</v>
      </c>
      <c r="H26" s="36">
        <f t="shared" si="11"/>
        <v>80.644346499999983</v>
      </c>
      <c r="I26" s="36">
        <f t="shared" si="11"/>
        <v>99.855259499999875</v>
      </c>
      <c r="J26" s="36">
        <f t="shared" si="11"/>
        <v>91.418169000000262</v>
      </c>
      <c r="K26" s="36">
        <f t="shared" si="11"/>
        <v>79.792357699999684</v>
      </c>
      <c r="L26" s="37">
        <f t="shared" si="11"/>
        <v>83.569412529999909</v>
      </c>
      <c r="M26" s="38">
        <v>101.1731594</v>
      </c>
      <c r="N26" s="93">
        <v>92.757139300000006</v>
      </c>
      <c r="O26" s="22">
        <f>O24-O25</f>
        <v>69.539929868435138</v>
      </c>
      <c r="P26" s="22">
        <f t="shared" ref="P26:Q26" si="12">P24-P25</f>
        <v>66.28017621574304</v>
      </c>
      <c r="Q26" s="57">
        <f t="shared" si="12"/>
        <v>55.807070071579801</v>
      </c>
      <c r="R26" s="2"/>
      <c r="S26" s="7"/>
      <c r="T26" s="7"/>
      <c r="U26" s="7"/>
      <c r="V26" s="7"/>
      <c r="W26" s="2"/>
      <c r="X26" s="2"/>
      <c r="Y26" s="2"/>
      <c r="Z26" s="2"/>
    </row>
    <row r="27" spans="1:26" ht="16.5" customHeight="1">
      <c r="A27" s="88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7"/>
      <c r="M27" s="38"/>
      <c r="N27" s="93"/>
      <c r="O27" s="26"/>
      <c r="P27" s="26"/>
      <c r="Q27" s="58"/>
      <c r="R27" s="2"/>
      <c r="S27" s="2"/>
      <c r="T27" s="2"/>
      <c r="U27" s="2"/>
      <c r="V27" s="2"/>
      <c r="W27" s="2"/>
      <c r="X27" s="2"/>
      <c r="Y27" s="2"/>
      <c r="Z27" s="2"/>
    </row>
    <row r="28" spans="1:26" ht="16.5" customHeight="1">
      <c r="A28" s="91" t="s">
        <v>18</v>
      </c>
      <c r="B28" s="9"/>
      <c r="C28" s="9"/>
      <c r="D28" s="9"/>
      <c r="E28" s="9"/>
      <c r="F28" s="9"/>
      <c r="G28" s="9"/>
      <c r="H28" s="9"/>
      <c r="I28" s="9"/>
      <c r="J28" s="30">
        <v>1449.0633626000001</v>
      </c>
      <c r="K28" s="30">
        <v>1504.8022297</v>
      </c>
      <c r="L28" s="31">
        <v>1447.0830114800001</v>
      </c>
      <c r="M28" s="32">
        <v>1629.43686245</v>
      </c>
      <c r="N28" s="119">
        <f>N29+N32</f>
        <v>1850.1977850592602</v>
      </c>
      <c r="O28" s="30">
        <f t="shared" ref="O28:Q28" si="13">O29+O32</f>
        <v>1869.2140157334222</v>
      </c>
      <c r="P28" s="30">
        <f t="shared" si="13"/>
        <v>2026.1215871780232</v>
      </c>
      <c r="Q28" s="39">
        <f t="shared" si="13"/>
        <v>2241.4228143041792</v>
      </c>
      <c r="R28" s="7"/>
      <c r="S28" s="77"/>
      <c r="T28" s="77"/>
      <c r="U28" s="77"/>
      <c r="V28" s="77"/>
      <c r="W28" s="7"/>
      <c r="X28" s="7"/>
      <c r="Y28" s="7"/>
      <c r="Z28" s="7"/>
    </row>
    <row r="29" spans="1:26" ht="16.5" customHeight="1">
      <c r="A29" s="88" t="s">
        <v>19</v>
      </c>
      <c r="B29" s="36"/>
      <c r="C29" s="36"/>
      <c r="D29" s="36"/>
      <c r="E29" s="36"/>
      <c r="F29" s="36"/>
      <c r="G29" s="36"/>
      <c r="H29" s="36"/>
      <c r="I29" s="36"/>
      <c r="J29" s="22">
        <v>1281.7890396</v>
      </c>
      <c r="K29" s="22">
        <v>1267.4366791</v>
      </c>
      <c r="L29" s="23">
        <v>1298.9778648000001</v>
      </c>
      <c r="M29" s="24">
        <v>1437.1428978500001</v>
      </c>
      <c r="N29" s="93">
        <v>1627.9713111000001</v>
      </c>
      <c r="O29" s="120">
        <f>O30+O31</f>
        <v>1630.7276571334223</v>
      </c>
      <c r="P29" s="26">
        <f t="shared" ref="P29:Q29" si="14">+P30+P31</f>
        <v>1700.1529832780232</v>
      </c>
      <c r="Q29" s="58">
        <f t="shared" si="14"/>
        <v>1836.8959792535493</v>
      </c>
      <c r="R29" s="2"/>
      <c r="S29" s="7"/>
      <c r="T29" s="7"/>
      <c r="U29" s="7"/>
      <c r="V29" s="7"/>
      <c r="W29" s="2"/>
      <c r="X29" s="2"/>
      <c r="Y29" s="2"/>
      <c r="Z29" s="2"/>
    </row>
    <row r="30" spans="1:26" ht="16.5" customHeight="1">
      <c r="A30" s="88" t="s">
        <v>20</v>
      </c>
      <c r="B30" s="36"/>
      <c r="C30" s="36"/>
      <c r="D30" s="36"/>
      <c r="E30" s="36"/>
      <c r="F30" s="36"/>
      <c r="G30" s="36"/>
      <c r="H30" s="36"/>
      <c r="I30" s="36"/>
      <c r="J30" s="22">
        <f t="shared" ref="J30:L30" si="15">(J29-J31)</f>
        <v>1183.5128216000001</v>
      </c>
      <c r="K30" s="22">
        <f t="shared" si="15"/>
        <v>1145.3263778</v>
      </c>
      <c r="L30" s="22">
        <f t="shared" si="15"/>
        <v>1159.9629657600001</v>
      </c>
      <c r="M30" s="62">
        <v>1279.59019345</v>
      </c>
      <c r="N30" s="94">
        <v>1458.791538669969</v>
      </c>
      <c r="O30" s="121">
        <v>1444.9792089780995</v>
      </c>
      <c r="P30" s="22">
        <v>1488.5347560177911</v>
      </c>
      <c r="Q30" s="57">
        <v>1600.0402173002442</v>
      </c>
      <c r="R30" s="2"/>
      <c r="S30" s="7"/>
      <c r="T30" s="7"/>
      <c r="U30" s="7"/>
      <c r="V30" s="7"/>
      <c r="W30" s="2"/>
      <c r="X30" s="2"/>
      <c r="Y30" s="2"/>
      <c r="Z30" s="2"/>
    </row>
    <row r="31" spans="1:26" ht="16.5" customHeight="1">
      <c r="A31" s="88" t="s">
        <v>21</v>
      </c>
      <c r="B31" s="36"/>
      <c r="C31" s="36"/>
      <c r="D31" s="36"/>
      <c r="E31" s="36"/>
      <c r="F31" s="36"/>
      <c r="G31" s="36"/>
      <c r="H31" s="36"/>
      <c r="I31" s="36">
        <v>74.083378858828141</v>
      </c>
      <c r="J31" s="22">
        <v>98.276218</v>
      </c>
      <c r="K31" s="26">
        <v>122.11030129999999</v>
      </c>
      <c r="L31" s="27">
        <v>139.01489903999999</v>
      </c>
      <c r="M31" s="28">
        <v>157.55270439999998</v>
      </c>
      <c r="N31" s="94">
        <v>166.72320915320003</v>
      </c>
      <c r="O31" s="26">
        <f>185.498448155323+0.25</f>
        <v>185.74844815532299</v>
      </c>
      <c r="P31" s="26">
        <f>211.218227260232+0.4</f>
        <v>211.618227260232</v>
      </c>
      <c r="Q31" s="58">
        <f>236.565761953305+0.29</f>
        <v>236.85576195330501</v>
      </c>
      <c r="R31" s="2"/>
      <c r="S31" s="2"/>
      <c r="T31" s="2"/>
      <c r="U31" s="2"/>
      <c r="V31" s="2"/>
      <c r="W31" s="2"/>
      <c r="X31" s="2"/>
      <c r="Y31" s="2"/>
      <c r="Z31" s="2"/>
    </row>
    <row r="32" spans="1:26" ht="16.5" customHeight="1">
      <c r="A32" s="122" t="s">
        <v>22</v>
      </c>
      <c r="B32" s="37"/>
      <c r="C32" s="37"/>
      <c r="D32" s="37"/>
      <c r="E32" s="37"/>
      <c r="F32" s="37"/>
      <c r="G32" s="37"/>
      <c r="H32" s="37"/>
      <c r="I32" s="37"/>
      <c r="J32" s="23">
        <v>167.27432300000001</v>
      </c>
      <c r="K32" s="23">
        <v>237.36555059999998</v>
      </c>
      <c r="L32" s="27">
        <v>148.10514668000002</v>
      </c>
      <c r="M32" s="28">
        <v>192.29396460000001</v>
      </c>
      <c r="N32" s="94">
        <v>222.22647395926015</v>
      </c>
      <c r="O32" s="26">
        <v>238.48635859999999</v>
      </c>
      <c r="P32" s="26">
        <v>325.96860389999995</v>
      </c>
      <c r="Q32" s="58">
        <v>404.5268350506301</v>
      </c>
      <c r="R32" s="77"/>
      <c r="S32" s="77"/>
      <c r="T32" s="77"/>
      <c r="U32" s="77"/>
      <c r="V32" s="77"/>
      <c r="W32" s="77"/>
      <c r="X32" s="77"/>
      <c r="Y32" s="77"/>
      <c r="Z32" s="77"/>
    </row>
    <row r="33" spans="1:26" ht="23.25" customHeight="1" thickBot="1">
      <c r="A33" s="123" t="s">
        <v>23</v>
      </c>
      <c r="B33" s="124"/>
      <c r="C33" s="124"/>
      <c r="D33" s="124"/>
      <c r="E33" s="124"/>
      <c r="F33" s="124"/>
      <c r="G33" s="124"/>
      <c r="H33" s="124"/>
      <c r="I33" s="124"/>
      <c r="J33" s="125">
        <f t="shared" ref="J33:Q33" si="16">+J24-J28</f>
        <v>-277.95609360000003</v>
      </c>
      <c r="K33" s="125">
        <f t="shared" si="16"/>
        <v>-267.02146382000024</v>
      </c>
      <c r="L33" s="125">
        <f t="shared" si="16"/>
        <v>-105.39242057900015</v>
      </c>
      <c r="M33" s="126">
        <f t="shared" si="16"/>
        <v>-63.963703050000049</v>
      </c>
      <c r="N33" s="100">
        <f t="shared" si="16"/>
        <v>-361.5348457381549</v>
      </c>
      <c r="O33" s="125">
        <f t="shared" si="16"/>
        <v>-199.35215901228366</v>
      </c>
      <c r="P33" s="125">
        <f t="shared" si="16"/>
        <v>-140.18747638270884</v>
      </c>
      <c r="Q33" s="102">
        <f t="shared" si="16"/>
        <v>-158.55902683620161</v>
      </c>
      <c r="R33" s="7"/>
      <c r="S33" s="7"/>
      <c r="T33" s="7"/>
      <c r="U33" s="7"/>
      <c r="V33" s="7"/>
      <c r="W33" s="7"/>
      <c r="X33" s="7"/>
      <c r="Y33" s="7"/>
      <c r="Z33" s="7"/>
    </row>
    <row r="34" spans="1:26" ht="16.5" customHeight="1" thickBot="1">
      <c r="A34" s="103" t="s">
        <v>45</v>
      </c>
      <c r="B34" s="104"/>
      <c r="C34" s="104"/>
      <c r="D34" s="104"/>
      <c r="E34" s="104"/>
      <c r="F34" s="104"/>
      <c r="G34" s="104"/>
      <c r="H34" s="104"/>
      <c r="I34" s="104"/>
      <c r="J34" s="104">
        <v>2631.3899476206398</v>
      </c>
      <c r="K34" s="104">
        <v>2988.3796278717332</v>
      </c>
      <c r="L34" s="127">
        <v>3082.8664640448101</v>
      </c>
      <c r="M34" s="128">
        <v>3278.6777602719167</v>
      </c>
      <c r="N34" s="129"/>
      <c r="O34" s="130"/>
      <c r="P34" s="130"/>
      <c r="Q34" s="131"/>
      <c r="R34" s="7"/>
      <c r="S34" s="7"/>
      <c r="T34" s="7"/>
      <c r="U34" s="7"/>
      <c r="V34" s="7"/>
      <c r="W34" s="7"/>
      <c r="X34" s="7"/>
      <c r="Y34" s="7"/>
      <c r="Z34" s="7"/>
    </row>
    <row r="35" spans="1:26" ht="16.5" customHeight="1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77"/>
      <c r="M35" s="2"/>
      <c r="N35" s="2"/>
      <c r="O35" s="2"/>
      <c r="P35" s="2"/>
      <c r="Q35" s="2"/>
      <c r="S35" s="2"/>
      <c r="T35" s="2"/>
      <c r="U35" s="2"/>
      <c r="V35" s="2"/>
      <c r="W35" s="2"/>
      <c r="X35" s="2"/>
      <c r="Y35" s="2"/>
      <c r="Z35" s="2"/>
    </row>
    <row r="36" spans="1:26" ht="16.5" customHeight="1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77"/>
      <c r="M36" s="77"/>
      <c r="N36" s="132"/>
      <c r="O36" s="132"/>
      <c r="P36" s="132"/>
      <c r="Q36" s="132"/>
      <c r="R36" s="2"/>
      <c r="S36" s="2"/>
      <c r="T36" s="2"/>
      <c r="U36" s="2"/>
      <c r="V36" s="2"/>
      <c r="W36" s="2"/>
      <c r="X36" s="2"/>
      <c r="Y36" s="2"/>
      <c r="Z36" s="2"/>
    </row>
    <row r="37" spans="1:26" ht="16.5" customHeight="1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77"/>
      <c r="M37" s="133"/>
      <c r="N37" s="133"/>
      <c r="O37" s="133"/>
      <c r="P37" s="133"/>
      <c r="Q37" s="133"/>
      <c r="R37" s="2"/>
      <c r="S37" s="2"/>
      <c r="T37" s="2"/>
      <c r="U37" s="2"/>
      <c r="V37" s="2"/>
      <c r="W37" s="2"/>
      <c r="X37" s="2"/>
      <c r="Y37" s="2"/>
      <c r="Z37" s="2"/>
    </row>
    <row r="38" spans="1:26" ht="16.5" customHeight="1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77"/>
      <c r="M38" s="77"/>
      <c r="N38" s="134"/>
      <c r="O38" s="134"/>
      <c r="P38" s="134"/>
      <c r="Q38" s="134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77"/>
      <c r="M39" s="77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customHeight="1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77"/>
      <c r="M40" s="77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5" customHeight="1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77"/>
      <c r="M41" s="77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5" customHeight="1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77"/>
      <c r="M42" s="77"/>
      <c r="N42" s="77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5" customHeight="1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77"/>
      <c r="M43" s="77"/>
      <c r="N43" s="77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5" customHeight="1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77"/>
      <c r="M44" s="77"/>
      <c r="N44" s="77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5" customHeight="1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77"/>
      <c r="M45" s="77"/>
      <c r="N45" s="77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5" customHeight="1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77"/>
      <c r="M46" s="77"/>
      <c r="N46" s="77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5" customHeight="1">
      <c r="A47" s="1"/>
      <c r="B47" s="2"/>
      <c r="C47" s="2"/>
      <c r="D47" s="2"/>
      <c r="E47" s="2"/>
      <c r="F47" s="2"/>
      <c r="G47" s="2"/>
      <c r="H47" s="2"/>
      <c r="I47" s="2"/>
      <c r="J47" s="2"/>
      <c r="K47" s="2"/>
      <c r="L47" s="77"/>
      <c r="M47" s="77"/>
      <c r="N47" s="77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customHeight="1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77"/>
      <c r="M48" s="77"/>
      <c r="N48" s="77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5" customHeight="1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77"/>
      <c r="M49" s="77"/>
      <c r="N49" s="77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5" customHeight="1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77"/>
      <c r="M50" s="77"/>
      <c r="N50" s="77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5" customHeight="1">
      <c r="A51" s="1"/>
      <c r="B51" s="2"/>
      <c r="C51" s="2"/>
      <c r="D51" s="2"/>
      <c r="E51" s="2"/>
      <c r="F51" s="2"/>
      <c r="G51" s="2"/>
      <c r="H51" s="2"/>
      <c r="I51" s="2"/>
      <c r="J51" s="2"/>
      <c r="K51" s="2"/>
      <c r="L51" s="77"/>
      <c r="M51" s="77"/>
      <c r="N51" s="77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5" customHeight="1">
      <c r="A52" s="1"/>
      <c r="B52" s="2"/>
      <c r="C52" s="2"/>
      <c r="D52" s="2"/>
      <c r="E52" s="2"/>
      <c r="F52" s="2"/>
      <c r="G52" s="2"/>
      <c r="H52" s="2"/>
      <c r="I52" s="2"/>
      <c r="J52" s="2"/>
      <c r="K52" s="2"/>
      <c r="L52" s="77"/>
      <c r="M52" s="77"/>
      <c r="N52" s="77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5" customHeight="1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77"/>
      <c r="M53" s="77"/>
      <c r="N53" s="77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5" customHeight="1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77"/>
      <c r="M54" s="77"/>
      <c r="N54" s="77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5" customHeight="1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77"/>
      <c r="M55" s="77"/>
      <c r="N55" s="77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5" customHeight="1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77"/>
      <c r="M56" s="77"/>
      <c r="N56" s="77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5" customHeight="1">
      <c r="A57" s="1"/>
      <c r="B57" s="2"/>
      <c r="C57" s="2"/>
      <c r="D57" s="2"/>
      <c r="E57" s="2"/>
      <c r="F57" s="2"/>
      <c r="G57" s="2"/>
      <c r="H57" s="2"/>
      <c r="I57" s="2"/>
      <c r="J57" s="2"/>
      <c r="K57" s="2"/>
      <c r="L57" s="77"/>
      <c r="M57" s="77"/>
      <c r="N57" s="77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5" customHeight="1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77"/>
      <c r="M58" s="77"/>
      <c r="N58" s="77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5" customHeight="1">
      <c r="A59" s="1"/>
      <c r="B59" s="2"/>
      <c r="C59" s="2"/>
      <c r="D59" s="2"/>
      <c r="E59" s="2"/>
      <c r="F59" s="2"/>
      <c r="G59" s="2"/>
      <c r="H59" s="2"/>
      <c r="I59" s="2"/>
      <c r="J59" s="2"/>
      <c r="K59" s="2"/>
      <c r="L59" s="77"/>
      <c r="M59" s="77"/>
      <c r="N59" s="77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5" customHeight="1">
      <c r="A60" s="1"/>
      <c r="B60" s="2"/>
      <c r="C60" s="2"/>
      <c r="D60" s="2"/>
      <c r="E60" s="2"/>
      <c r="F60" s="2"/>
      <c r="G60" s="2"/>
      <c r="H60" s="2"/>
      <c r="I60" s="2"/>
      <c r="J60" s="2"/>
      <c r="K60" s="2"/>
      <c r="L60" s="77"/>
      <c r="M60" s="77"/>
      <c r="N60" s="77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5" customHeight="1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77"/>
      <c r="M61" s="77"/>
      <c r="N61" s="77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5" customHeight="1">
      <c r="A62" s="1"/>
      <c r="B62" s="2"/>
      <c r="C62" s="2"/>
      <c r="D62" s="2"/>
      <c r="E62" s="2"/>
      <c r="F62" s="2"/>
      <c r="G62" s="2"/>
      <c r="H62" s="2"/>
      <c r="I62" s="2"/>
      <c r="J62" s="2"/>
      <c r="K62" s="2"/>
      <c r="L62" s="77"/>
      <c r="M62" s="77"/>
      <c r="N62" s="77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5" customHeight="1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77"/>
      <c r="M63" s="77"/>
      <c r="N63" s="77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5" customHeight="1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77"/>
      <c r="M64" s="77"/>
      <c r="N64" s="77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5" customHeight="1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77"/>
      <c r="M65" s="77"/>
      <c r="N65" s="77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5" customHeight="1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77"/>
      <c r="M66" s="77"/>
      <c r="N66" s="77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5" customHeight="1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77"/>
      <c r="M67" s="77"/>
      <c r="N67" s="77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5" customHeight="1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77"/>
      <c r="M68" s="77"/>
      <c r="N68" s="77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5" customHeight="1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77"/>
      <c r="M69" s="77"/>
      <c r="N69" s="77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5" customHeight="1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77"/>
      <c r="M70" s="77"/>
      <c r="N70" s="77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5" customHeight="1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77"/>
      <c r="M71" s="77"/>
      <c r="N71" s="77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5" customHeight="1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77"/>
      <c r="M72" s="77"/>
      <c r="N72" s="77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5" customHeight="1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77"/>
      <c r="M73" s="77"/>
      <c r="N73" s="77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5" customHeight="1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77"/>
      <c r="M74" s="77"/>
      <c r="N74" s="77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5" customHeight="1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77"/>
      <c r="M75" s="77"/>
      <c r="N75" s="77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5" customHeight="1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77"/>
      <c r="M76" s="77"/>
      <c r="N76" s="77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5" customHeight="1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77"/>
      <c r="M77" s="77"/>
      <c r="N77" s="77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5" customHeight="1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77"/>
      <c r="M78" s="77"/>
      <c r="N78" s="77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5" customHeight="1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77"/>
      <c r="M79" s="77"/>
      <c r="N79" s="77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5" customHeight="1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77"/>
      <c r="M80" s="77"/>
      <c r="N80" s="77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5" customHeight="1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77"/>
      <c r="M81" s="77"/>
      <c r="N81" s="77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5" customHeight="1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77"/>
      <c r="M82" s="77"/>
      <c r="N82" s="77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5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77"/>
      <c r="M83" s="77"/>
      <c r="N83" s="77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5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77"/>
      <c r="M84" s="77"/>
      <c r="N84" s="77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5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77"/>
      <c r="M85" s="77"/>
      <c r="N85" s="77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5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77"/>
      <c r="M86" s="77"/>
      <c r="N86" s="77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5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77"/>
      <c r="M87" s="77"/>
      <c r="N87" s="77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5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77"/>
      <c r="M88" s="77"/>
      <c r="N88" s="77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77"/>
      <c r="M89" s="77"/>
      <c r="N89" s="77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77"/>
      <c r="M90" s="77"/>
      <c r="N90" s="77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77"/>
      <c r="M91" s="77"/>
      <c r="N91" s="77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77"/>
      <c r="M92" s="77"/>
      <c r="N92" s="77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77"/>
      <c r="M93" s="77"/>
      <c r="N93" s="77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77"/>
      <c r="M94" s="77"/>
      <c r="N94" s="77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77"/>
      <c r="M95" s="77"/>
      <c r="N95" s="77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77"/>
      <c r="M96" s="77"/>
      <c r="N96" s="77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77"/>
      <c r="M97" s="77"/>
      <c r="N97" s="77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77"/>
      <c r="M98" s="77"/>
      <c r="N98" s="77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77"/>
      <c r="M99" s="77"/>
      <c r="N99" s="77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77"/>
      <c r="M100" s="77"/>
      <c r="N100" s="77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77"/>
      <c r="M101" s="77"/>
      <c r="N101" s="77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77"/>
      <c r="M102" s="77"/>
      <c r="N102" s="77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77"/>
      <c r="M103" s="77"/>
      <c r="N103" s="77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77"/>
      <c r="M104" s="77"/>
      <c r="N104" s="77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77"/>
      <c r="M105" s="77"/>
      <c r="N105" s="77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77"/>
      <c r="M106" s="77"/>
      <c r="N106" s="77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77"/>
      <c r="M107" s="77"/>
      <c r="N107" s="77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77"/>
      <c r="M108" s="77"/>
      <c r="N108" s="77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77"/>
      <c r="M109" s="77"/>
      <c r="N109" s="77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77"/>
      <c r="M110" s="77"/>
      <c r="N110" s="77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77"/>
      <c r="M111" s="77"/>
      <c r="N111" s="77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77"/>
      <c r="M112" s="77"/>
      <c r="N112" s="77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77"/>
      <c r="M113" s="77"/>
      <c r="N113" s="77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77"/>
      <c r="M114" s="77"/>
      <c r="N114" s="77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77"/>
      <c r="M115" s="77"/>
      <c r="N115" s="77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77"/>
      <c r="M116" s="77"/>
      <c r="N116" s="77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77"/>
      <c r="M117" s="77"/>
      <c r="N117" s="77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77"/>
      <c r="M118" s="77"/>
      <c r="N118" s="77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77"/>
      <c r="M119" s="77"/>
      <c r="N119" s="77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77"/>
      <c r="M120" s="77"/>
      <c r="N120" s="77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77"/>
      <c r="M121" s="77"/>
      <c r="N121" s="77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77"/>
      <c r="M122" s="77"/>
      <c r="N122" s="77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77"/>
      <c r="M123" s="77"/>
      <c r="N123" s="77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77"/>
      <c r="M124" s="77"/>
      <c r="N124" s="77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77"/>
      <c r="M125" s="77"/>
      <c r="N125" s="77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77"/>
      <c r="M126" s="77"/>
      <c r="N126" s="77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77"/>
      <c r="M127" s="77"/>
      <c r="N127" s="77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77"/>
      <c r="M128" s="77"/>
      <c r="N128" s="77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77"/>
      <c r="M129" s="77"/>
      <c r="N129" s="77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77"/>
      <c r="M130" s="77"/>
      <c r="N130" s="77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77"/>
      <c r="M131" s="77"/>
      <c r="N131" s="77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77"/>
      <c r="M132" s="77"/>
      <c r="N132" s="77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77"/>
      <c r="M133" s="77"/>
      <c r="N133" s="77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77"/>
      <c r="M134" s="77"/>
      <c r="N134" s="77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77"/>
      <c r="M135" s="77"/>
      <c r="N135" s="77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77"/>
      <c r="M136" s="77"/>
      <c r="N136" s="77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77"/>
      <c r="M137" s="77"/>
      <c r="N137" s="77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77"/>
      <c r="M138" s="77"/>
      <c r="N138" s="77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77"/>
      <c r="M139" s="77"/>
      <c r="N139" s="77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77"/>
      <c r="M140" s="77"/>
      <c r="N140" s="77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77"/>
      <c r="M141" s="77"/>
      <c r="N141" s="77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77"/>
      <c r="M142" s="77"/>
      <c r="N142" s="77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77"/>
      <c r="M143" s="77"/>
      <c r="N143" s="77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77"/>
      <c r="M144" s="77"/>
      <c r="N144" s="77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77"/>
      <c r="M145" s="77"/>
      <c r="N145" s="77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77"/>
      <c r="M146" s="77"/>
      <c r="N146" s="77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77"/>
      <c r="M147" s="77"/>
      <c r="N147" s="77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77"/>
      <c r="M148" s="77"/>
      <c r="N148" s="77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77"/>
      <c r="M149" s="77"/>
      <c r="N149" s="77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77"/>
      <c r="M150" s="77"/>
      <c r="N150" s="77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77"/>
      <c r="M151" s="77"/>
      <c r="N151" s="77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77"/>
      <c r="M152" s="77"/>
      <c r="N152" s="77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77"/>
      <c r="M153" s="77"/>
      <c r="N153" s="77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77"/>
      <c r="M154" s="77"/>
      <c r="N154" s="77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77"/>
      <c r="M155" s="77"/>
      <c r="N155" s="77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77"/>
      <c r="M156" s="77"/>
      <c r="N156" s="77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77"/>
      <c r="M157" s="77"/>
      <c r="N157" s="77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77"/>
      <c r="M158" s="77"/>
      <c r="N158" s="77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77"/>
      <c r="M159" s="77"/>
      <c r="N159" s="77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77"/>
      <c r="M160" s="77"/>
      <c r="N160" s="77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77"/>
      <c r="M161" s="77"/>
      <c r="N161" s="77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77"/>
      <c r="M162" s="77"/>
      <c r="N162" s="77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77"/>
      <c r="M163" s="77"/>
      <c r="N163" s="77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77"/>
      <c r="M164" s="77"/>
      <c r="N164" s="77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77"/>
      <c r="M165" s="77"/>
      <c r="N165" s="77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77"/>
      <c r="M166" s="77"/>
      <c r="N166" s="77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77"/>
      <c r="M167" s="77"/>
      <c r="N167" s="77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77"/>
      <c r="M168" s="77"/>
      <c r="N168" s="77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77"/>
      <c r="M169" s="77"/>
      <c r="N169" s="77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77"/>
      <c r="M170" s="77"/>
      <c r="N170" s="77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77"/>
      <c r="M171" s="77"/>
      <c r="N171" s="77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77"/>
      <c r="M172" s="77"/>
      <c r="N172" s="77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77"/>
      <c r="M173" s="77"/>
      <c r="N173" s="77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77"/>
      <c r="M174" s="77"/>
      <c r="N174" s="77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77"/>
      <c r="M175" s="77"/>
      <c r="N175" s="77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77"/>
      <c r="M176" s="77"/>
      <c r="N176" s="77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77"/>
      <c r="M177" s="77"/>
      <c r="N177" s="77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77"/>
      <c r="M178" s="77"/>
      <c r="N178" s="77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77"/>
      <c r="M179" s="77"/>
      <c r="N179" s="77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77"/>
      <c r="M180" s="77"/>
      <c r="N180" s="77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77"/>
      <c r="M181" s="77"/>
      <c r="N181" s="77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77"/>
      <c r="M182" s="77"/>
      <c r="N182" s="77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77"/>
      <c r="M183" s="77"/>
      <c r="N183" s="77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77"/>
      <c r="M184" s="77"/>
      <c r="N184" s="77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77"/>
      <c r="M185" s="77"/>
      <c r="N185" s="77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77"/>
      <c r="M186" s="77"/>
      <c r="N186" s="77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77"/>
      <c r="M187" s="77"/>
      <c r="N187" s="77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77"/>
      <c r="M188" s="77"/>
      <c r="N188" s="77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77"/>
      <c r="M189" s="77"/>
      <c r="N189" s="77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77"/>
      <c r="M190" s="77"/>
      <c r="N190" s="77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77"/>
      <c r="M191" s="77"/>
      <c r="N191" s="77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77"/>
      <c r="M192" s="77"/>
      <c r="N192" s="77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77"/>
      <c r="M193" s="77"/>
      <c r="N193" s="77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77"/>
      <c r="M194" s="77"/>
      <c r="N194" s="77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77"/>
      <c r="M195" s="77"/>
      <c r="N195" s="77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77"/>
      <c r="M196" s="77"/>
      <c r="N196" s="77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77"/>
      <c r="M197" s="77"/>
      <c r="N197" s="77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77"/>
      <c r="M198" s="77"/>
      <c r="N198" s="77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77"/>
      <c r="M199" s="77"/>
      <c r="N199" s="77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77"/>
      <c r="M200" s="77"/>
      <c r="N200" s="77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.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77"/>
      <c r="M201" s="77"/>
      <c r="N201" s="77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.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77"/>
      <c r="M202" s="77"/>
      <c r="N202" s="77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.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77"/>
      <c r="M203" s="77"/>
      <c r="N203" s="77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.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77"/>
      <c r="M204" s="77"/>
      <c r="N204" s="77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.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77"/>
      <c r="M205" s="77"/>
      <c r="N205" s="77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.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77"/>
      <c r="M206" s="77"/>
      <c r="N206" s="77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.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77"/>
      <c r="M207" s="77"/>
      <c r="N207" s="77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.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77"/>
      <c r="M208" s="77"/>
      <c r="N208" s="77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.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77"/>
      <c r="M209" s="77"/>
      <c r="N209" s="77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.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77"/>
      <c r="M210" s="77"/>
      <c r="N210" s="77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.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77"/>
      <c r="M211" s="77"/>
      <c r="N211" s="77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.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77"/>
      <c r="M212" s="77"/>
      <c r="N212" s="77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.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77"/>
      <c r="M213" s="77"/>
      <c r="N213" s="77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.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77"/>
      <c r="M214" s="77"/>
      <c r="N214" s="77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.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77"/>
      <c r="M215" s="77"/>
      <c r="N215" s="77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.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77"/>
      <c r="M216" s="77"/>
      <c r="N216" s="77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.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77"/>
      <c r="M217" s="77"/>
      <c r="N217" s="77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.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77"/>
      <c r="M218" s="77"/>
      <c r="N218" s="77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.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77"/>
      <c r="M219" s="77"/>
      <c r="N219" s="77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.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77"/>
      <c r="M220" s="77"/>
      <c r="N220" s="77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.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77"/>
      <c r="M221" s="77"/>
      <c r="N221" s="77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.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77"/>
      <c r="M222" s="77"/>
      <c r="N222" s="77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.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77"/>
      <c r="M223" s="77"/>
      <c r="N223" s="77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.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77"/>
      <c r="M224" s="77"/>
      <c r="N224" s="77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.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77"/>
      <c r="M225" s="77"/>
      <c r="N225" s="77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.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77"/>
      <c r="M226" s="77"/>
      <c r="N226" s="77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.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77"/>
      <c r="M227" s="77"/>
      <c r="N227" s="77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.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77"/>
      <c r="M228" s="77"/>
      <c r="N228" s="77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.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77"/>
      <c r="M229" s="77"/>
      <c r="N229" s="77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.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77"/>
      <c r="M230" s="77"/>
      <c r="N230" s="77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.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77"/>
      <c r="M231" s="77"/>
      <c r="N231" s="77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.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77"/>
      <c r="M232" s="77"/>
      <c r="N232" s="77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.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77"/>
      <c r="M233" s="77"/>
      <c r="N233" s="77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.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77"/>
      <c r="M234" s="77"/>
      <c r="N234" s="77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.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77"/>
      <c r="M235" s="77"/>
      <c r="N235" s="77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.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77"/>
      <c r="M236" s="77"/>
      <c r="N236" s="77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.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77"/>
      <c r="M237" s="77"/>
      <c r="N237" s="77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.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77"/>
      <c r="M238" s="77"/>
      <c r="N238" s="77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.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77"/>
      <c r="M239" s="77"/>
      <c r="N239" s="77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.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77"/>
      <c r="M240" s="77"/>
      <c r="N240" s="77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.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77"/>
      <c r="M241" s="77"/>
      <c r="N241" s="77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.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77"/>
      <c r="M242" s="77"/>
      <c r="N242" s="77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.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77"/>
      <c r="M243" s="77"/>
      <c r="N243" s="77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.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77"/>
      <c r="M244" s="77"/>
      <c r="N244" s="77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.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77"/>
      <c r="M245" s="77"/>
      <c r="N245" s="77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.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77"/>
      <c r="M246" s="77"/>
      <c r="N246" s="77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.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77"/>
      <c r="M247" s="77"/>
      <c r="N247" s="77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.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77"/>
      <c r="M248" s="77"/>
      <c r="N248" s="77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.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77"/>
      <c r="M249" s="77"/>
      <c r="N249" s="77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.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77"/>
      <c r="M250" s="77"/>
      <c r="N250" s="77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.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77"/>
      <c r="M251" s="77"/>
      <c r="N251" s="77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.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77"/>
      <c r="M252" s="77"/>
      <c r="N252" s="77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.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77"/>
      <c r="M253" s="77"/>
      <c r="N253" s="77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.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77"/>
      <c r="M254" s="77"/>
      <c r="N254" s="77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.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77"/>
      <c r="M255" s="77"/>
      <c r="N255" s="77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.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77"/>
      <c r="M256" s="77"/>
      <c r="N256" s="77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.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77"/>
      <c r="M257" s="77"/>
      <c r="N257" s="77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.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77"/>
      <c r="M258" s="77"/>
      <c r="N258" s="77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.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77"/>
      <c r="M259" s="77"/>
      <c r="N259" s="77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.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77"/>
      <c r="M260" s="77"/>
      <c r="N260" s="77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.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77"/>
      <c r="M261" s="77"/>
      <c r="N261" s="77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.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77"/>
      <c r="M262" s="77"/>
      <c r="N262" s="77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.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77"/>
      <c r="M263" s="77"/>
      <c r="N263" s="77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.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77"/>
      <c r="M264" s="77"/>
      <c r="N264" s="77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.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77"/>
      <c r="M265" s="77"/>
      <c r="N265" s="77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.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77"/>
      <c r="M266" s="77"/>
      <c r="N266" s="77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.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77"/>
      <c r="M267" s="77"/>
      <c r="N267" s="77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.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77"/>
      <c r="M268" s="77"/>
      <c r="N268" s="77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.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77"/>
      <c r="M269" s="77"/>
      <c r="N269" s="77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.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77"/>
      <c r="M270" s="77"/>
      <c r="N270" s="77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.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77"/>
      <c r="M271" s="77"/>
      <c r="N271" s="77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.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77"/>
      <c r="M272" s="77"/>
      <c r="N272" s="77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.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77"/>
      <c r="M273" s="77"/>
      <c r="N273" s="77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.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77"/>
      <c r="M274" s="77"/>
      <c r="N274" s="77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.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77"/>
      <c r="M275" s="77"/>
      <c r="N275" s="77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.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77"/>
      <c r="M276" s="77"/>
      <c r="N276" s="77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.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77"/>
      <c r="M277" s="77"/>
      <c r="N277" s="77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.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77"/>
      <c r="M278" s="77"/>
      <c r="N278" s="77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.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77"/>
      <c r="M279" s="77"/>
      <c r="N279" s="77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.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77"/>
      <c r="M280" s="77"/>
      <c r="N280" s="77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.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77"/>
      <c r="M281" s="77"/>
      <c r="N281" s="77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.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77"/>
      <c r="M282" s="77"/>
      <c r="N282" s="77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.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77"/>
      <c r="M283" s="77"/>
      <c r="N283" s="77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.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77"/>
      <c r="M284" s="77"/>
      <c r="N284" s="77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.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77"/>
      <c r="M285" s="77"/>
      <c r="N285" s="77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.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77"/>
      <c r="M286" s="77"/>
      <c r="N286" s="77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.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77"/>
      <c r="M287" s="77"/>
      <c r="N287" s="77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.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77"/>
      <c r="M288" s="77"/>
      <c r="N288" s="77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.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77"/>
      <c r="M289" s="77"/>
      <c r="N289" s="77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.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77"/>
      <c r="M290" s="77"/>
      <c r="N290" s="77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.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77"/>
      <c r="M291" s="77"/>
      <c r="N291" s="77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.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77"/>
      <c r="M292" s="77"/>
      <c r="N292" s="77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.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77"/>
      <c r="M293" s="77"/>
      <c r="N293" s="77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.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77"/>
      <c r="M294" s="77"/>
      <c r="N294" s="77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.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77"/>
      <c r="M295" s="77"/>
      <c r="N295" s="77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.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77"/>
      <c r="M296" s="77"/>
      <c r="N296" s="77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.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77"/>
      <c r="M297" s="77"/>
      <c r="N297" s="77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.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77"/>
      <c r="M298" s="77"/>
      <c r="N298" s="77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.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77"/>
      <c r="M299" s="77"/>
      <c r="N299" s="77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.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77"/>
      <c r="M300" s="77"/>
      <c r="N300" s="77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.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77"/>
      <c r="M301" s="77"/>
      <c r="N301" s="77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.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77"/>
      <c r="M302" s="77"/>
      <c r="N302" s="77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.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77"/>
      <c r="M303" s="77"/>
      <c r="N303" s="77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.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77"/>
      <c r="M304" s="77"/>
      <c r="N304" s="77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.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77"/>
      <c r="M305" s="77"/>
      <c r="N305" s="77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.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77"/>
      <c r="M306" s="77"/>
      <c r="N306" s="77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.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77"/>
      <c r="M307" s="77"/>
      <c r="N307" s="77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.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77"/>
      <c r="M308" s="77"/>
      <c r="N308" s="77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.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77"/>
      <c r="M309" s="77"/>
      <c r="N309" s="77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.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77"/>
      <c r="M310" s="77"/>
      <c r="N310" s="77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.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77"/>
      <c r="M311" s="77"/>
      <c r="N311" s="77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.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77"/>
      <c r="M312" s="77"/>
      <c r="N312" s="77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.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77"/>
      <c r="M313" s="77"/>
      <c r="N313" s="77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.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77"/>
      <c r="M314" s="77"/>
      <c r="N314" s="77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.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77"/>
      <c r="M315" s="77"/>
      <c r="N315" s="77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.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77"/>
      <c r="M316" s="77"/>
      <c r="N316" s="77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.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77"/>
      <c r="M317" s="77"/>
      <c r="N317" s="77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.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77"/>
      <c r="M318" s="77"/>
      <c r="N318" s="77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.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77"/>
      <c r="M319" s="77"/>
      <c r="N319" s="77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.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77"/>
      <c r="M320" s="77"/>
      <c r="N320" s="77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.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77"/>
      <c r="M321" s="77"/>
      <c r="N321" s="77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.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77"/>
      <c r="M322" s="77"/>
      <c r="N322" s="77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.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77"/>
      <c r="M323" s="77"/>
      <c r="N323" s="77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.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77"/>
      <c r="M324" s="77"/>
      <c r="N324" s="77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.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77"/>
      <c r="M325" s="77"/>
      <c r="N325" s="77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.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77"/>
      <c r="M326" s="77"/>
      <c r="N326" s="77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.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77"/>
      <c r="M327" s="77"/>
      <c r="N327" s="77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.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77"/>
      <c r="M328" s="77"/>
      <c r="N328" s="77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.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77"/>
      <c r="M329" s="77"/>
      <c r="N329" s="77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.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77"/>
      <c r="M330" s="77"/>
      <c r="N330" s="77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.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77"/>
      <c r="M331" s="77"/>
      <c r="N331" s="77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.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77"/>
      <c r="M332" s="77"/>
      <c r="N332" s="77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.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77"/>
      <c r="M333" s="77"/>
      <c r="N333" s="77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.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77"/>
      <c r="M334" s="77"/>
      <c r="N334" s="77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.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77"/>
      <c r="M335" s="77"/>
      <c r="N335" s="77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.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77"/>
      <c r="M336" s="77"/>
      <c r="N336" s="77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.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77"/>
      <c r="M337" s="77"/>
      <c r="N337" s="77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.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77"/>
      <c r="M338" s="77"/>
      <c r="N338" s="77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.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77"/>
      <c r="M339" s="77"/>
      <c r="N339" s="77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.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77"/>
      <c r="M340" s="77"/>
      <c r="N340" s="77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.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77"/>
      <c r="M341" s="77"/>
      <c r="N341" s="77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.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77"/>
      <c r="M342" s="77"/>
      <c r="N342" s="77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.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77"/>
      <c r="M343" s="77"/>
      <c r="N343" s="77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.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77"/>
      <c r="M344" s="77"/>
      <c r="N344" s="77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.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77"/>
      <c r="M345" s="77"/>
      <c r="N345" s="77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.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77"/>
      <c r="M346" s="77"/>
      <c r="N346" s="77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.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77"/>
      <c r="M347" s="77"/>
      <c r="N347" s="77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.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77"/>
      <c r="M348" s="77"/>
      <c r="N348" s="77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.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77"/>
      <c r="M349" s="77"/>
      <c r="N349" s="77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.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77"/>
      <c r="M350" s="77"/>
      <c r="N350" s="77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.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77"/>
      <c r="M351" s="77"/>
      <c r="N351" s="77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.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77"/>
      <c r="M352" s="77"/>
      <c r="N352" s="77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.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77"/>
      <c r="M353" s="77"/>
      <c r="N353" s="77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.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77"/>
      <c r="M354" s="77"/>
      <c r="N354" s="77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.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77"/>
      <c r="M355" s="77"/>
      <c r="N355" s="77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.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77"/>
      <c r="M356" s="77"/>
      <c r="N356" s="77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.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77"/>
      <c r="M357" s="77"/>
      <c r="N357" s="77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.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77"/>
      <c r="M358" s="77"/>
      <c r="N358" s="77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.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77"/>
      <c r="M359" s="77"/>
      <c r="N359" s="77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.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77"/>
      <c r="M360" s="77"/>
      <c r="N360" s="77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.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77"/>
      <c r="M361" s="77"/>
      <c r="N361" s="77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.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77"/>
      <c r="M362" s="77"/>
      <c r="N362" s="77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.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77"/>
      <c r="M363" s="77"/>
      <c r="N363" s="77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.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77"/>
      <c r="M364" s="77"/>
      <c r="N364" s="77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.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77"/>
      <c r="M365" s="77"/>
      <c r="N365" s="77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.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77"/>
      <c r="M366" s="77"/>
      <c r="N366" s="77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.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77"/>
      <c r="M367" s="77"/>
      <c r="N367" s="77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.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77"/>
      <c r="M368" s="77"/>
      <c r="N368" s="77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.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77"/>
      <c r="M369" s="77"/>
      <c r="N369" s="77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.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77"/>
      <c r="M370" s="77"/>
      <c r="N370" s="77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.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77"/>
      <c r="M371" s="77"/>
      <c r="N371" s="77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.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77"/>
      <c r="M372" s="77"/>
      <c r="N372" s="77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.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77"/>
      <c r="M373" s="77"/>
      <c r="N373" s="77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.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77"/>
      <c r="M374" s="77"/>
      <c r="N374" s="77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.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77"/>
      <c r="M375" s="77"/>
      <c r="N375" s="77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.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77"/>
      <c r="M376" s="77"/>
      <c r="N376" s="77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.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77"/>
      <c r="M377" s="77"/>
      <c r="N377" s="77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.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77"/>
      <c r="M378" s="77"/>
      <c r="N378" s="77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.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77"/>
      <c r="M379" s="77"/>
      <c r="N379" s="77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.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77"/>
      <c r="M380" s="77"/>
      <c r="N380" s="77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.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77"/>
      <c r="M381" s="77"/>
      <c r="N381" s="77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.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77"/>
      <c r="M382" s="77"/>
      <c r="N382" s="77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.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77"/>
      <c r="M383" s="77"/>
      <c r="N383" s="77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.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77"/>
      <c r="M384" s="77"/>
      <c r="N384" s="77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.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77"/>
      <c r="M385" s="77"/>
      <c r="N385" s="77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.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77"/>
      <c r="M386" s="77"/>
      <c r="N386" s="77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.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77"/>
      <c r="M387" s="77"/>
      <c r="N387" s="77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.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77"/>
      <c r="M388" s="77"/>
      <c r="N388" s="77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.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77"/>
      <c r="M389" s="77"/>
      <c r="N389" s="77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.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77"/>
      <c r="M390" s="77"/>
      <c r="N390" s="77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.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77"/>
      <c r="M391" s="77"/>
      <c r="N391" s="77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.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77"/>
      <c r="M392" s="77"/>
      <c r="N392" s="77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.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77"/>
      <c r="M393" s="77"/>
      <c r="N393" s="77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.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77"/>
      <c r="M394" s="77"/>
      <c r="N394" s="77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.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77"/>
      <c r="M395" s="77"/>
      <c r="N395" s="77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.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77"/>
      <c r="M396" s="77"/>
      <c r="N396" s="77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.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77"/>
      <c r="M397" s="77"/>
      <c r="N397" s="77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.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77"/>
      <c r="M398" s="77"/>
      <c r="N398" s="77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.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77"/>
      <c r="M399" s="77"/>
      <c r="N399" s="77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.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77"/>
      <c r="M400" s="77"/>
      <c r="N400" s="77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.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77"/>
      <c r="M401" s="77"/>
      <c r="N401" s="77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.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77"/>
      <c r="M402" s="77"/>
      <c r="N402" s="77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.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77"/>
      <c r="M403" s="77"/>
      <c r="N403" s="77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.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77"/>
      <c r="M404" s="77"/>
      <c r="N404" s="77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.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77"/>
      <c r="M405" s="77"/>
      <c r="N405" s="77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.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77"/>
      <c r="M406" s="77"/>
      <c r="N406" s="77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.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77"/>
      <c r="M407" s="77"/>
      <c r="N407" s="77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.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77"/>
      <c r="M408" s="77"/>
      <c r="N408" s="77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.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77"/>
      <c r="M409" s="77"/>
      <c r="N409" s="77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.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77"/>
      <c r="M410" s="77"/>
      <c r="N410" s="77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.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77"/>
      <c r="M411" s="77"/>
      <c r="N411" s="77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.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77"/>
      <c r="M412" s="77"/>
      <c r="N412" s="77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.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77"/>
      <c r="M413" s="77"/>
      <c r="N413" s="77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.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77"/>
      <c r="M414" s="77"/>
      <c r="N414" s="77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.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77"/>
      <c r="M415" s="77"/>
      <c r="N415" s="77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.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77"/>
      <c r="M416" s="77"/>
      <c r="N416" s="77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.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77"/>
      <c r="M417" s="77"/>
      <c r="N417" s="77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.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77"/>
      <c r="M418" s="77"/>
      <c r="N418" s="77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.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77"/>
      <c r="M419" s="77"/>
      <c r="N419" s="77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.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77"/>
      <c r="M420" s="77"/>
      <c r="N420" s="77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.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77"/>
      <c r="M421" s="77"/>
      <c r="N421" s="77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.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77"/>
      <c r="M422" s="77"/>
      <c r="N422" s="77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.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77"/>
      <c r="M423" s="77"/>
      <c r="N423" s="77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.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77"/>
      <c r="M424" s="77"/>
      <c r="N424" s="77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.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77"/>
      <c r="M425" s="77"/>
      <c r="N425" s="77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.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77"/>
      <c r="M426" s="77"/>
      <c r="N426" s="77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.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77"/>
      <c r="M427" s="77"/>
      <c r="N427" s="77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.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77"/>
      <c r="M428" s="77"/>
      <c r="N428" s="77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.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77"/>
      <c r="M429" s="77"/>
      <c r="N429" s="77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.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77"/>
      <c r="M430" s="77"/>
      <c r="N430" s="77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.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77"/>
      <c r="M431" s="77"/>
      <c r="N431" s="77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.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77"/>
      <c r="M432" s="77"/>
      <c r="N432" s="77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.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77"/>
      <c r="M433" s="77"/>
      <c r="N433" s="77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.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77"/>
      <c r="M434" s="77"/>
      <c r="N434" s="77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.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77"/>
      <c r="M435" s="77"/>
      <c r="N435" s="77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.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77"/>
      <c r="M436" s="77"/>
      <c r="N436" s="77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.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77"/>
      <c r="M437" s="77"/>
      <c r="N437" s="77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.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77"/>
      <c r="M438" s="77"/>
      <c r="N438" s="77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.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77"/>
      <c r="M439" s="77"/>
      <c r="N439" s="77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.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77"/>
      <c r="M440" s="77"/>
      <c r="N440" s="77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.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77"/>
      <c r="M441" s="77"/>
      <c r="N441" s="77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.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77"/>
      <c r="M442" s="77"/>
      <c r="N442" s="77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.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77"/>
      <c r="M443" s="77"/>
      <c r="N443" s="77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.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77"/>
      <c r="M444" s="77"/>
      <c r="N444" s="77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.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77"/>
      <c r="M445" s="77"/>
      <c r="N445" s="77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.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77"/>
      <c r="M446" s="77"/>
      <c r="N446" s="77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.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77"/>
      <c r="M447" s="77"/>
      <c r="N447" s="77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.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77"/>
      <c r="M448" s="77"/>
      <c r="N448" s="77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.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77"/>
      <c r="M449" s="77"/>
      <c r="N449" s="77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.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77"/>
      <c r="M450" s="77"/>
      <c r="N450" s="77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.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77"/>
      <c r="M451" s="77"/>
      <c r="N451" s="77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.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77"/>
      <c r="M452" s="77"/>
      <c r="N452" s="77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.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77"/>
      <c r="M453" s="77"/>
      <c r="N453" s="77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.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77"/>
      <c r="M454" s="77"/>
      <c r="N454" s="77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.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77"/>
      <c r="M455" s="77"/>
      <c r="N455" s="77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.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77"/>
      <c r="M456" s="77"/>
      <c r="N456" s="77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.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77"/>
      <c r="M457" s="77"/>
      <c r="N457" s="77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.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77"/>
      <c r="M458" s="77"/>
      <c r="N458" s="77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.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77"/>
      <c r="M459" s="77"/>
      <c r="N459" s="77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.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77"/>
      <c r="M460" s="77"/>
      <c r="N460" s="77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.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77"/>
      <c r="M461" s="77"/>
      <c r="N461" s="77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.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77"/>
      <c r="M462" s="77"/>
      <c r="N462" s="77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.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77"/>
      <c r="M463" s="77"/>
      <c r="N463" s="77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.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77"/>
      <c r="M464" s="77"/>
      <c r="N464" s="77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.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77"/>
      <c r="M465" s="77"/>
      <c r="N465" s="77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.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77"/>
      <c r="M466" s="77"/>
      <c r="N466" s="77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.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77"/>
      <c r="M467" s="77"/>
      <c r="N467" s="77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.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77"/>
      <c r="M468" s="77"/>
      <c r="N468" s="77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.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77"/>
      <c r="M469" s="77"/>
      <c r="N469" s="77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.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77"/>
      <c r="M470" s="77"/>
      <c r="N470" s="77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.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77"/>
      <c r="M471" s="77"/>
      <c r="N471" s="77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.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77"/>
      <c r="M472" s="77"/>
      <c r="N472" s="77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.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77"/>
      <c r="M473" s="77"/>
      <c r="N473" s="77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.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77"/>
      <c r="M474" s="77"/>
      <c r="N474" s="77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.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77"/>
      <c r="M475" s="77"/>
      <c r="N475" s="77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.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77"/>
      <c r="M476" s="77"/>
      <c r="N476" s="77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.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77"/>
      <c r="M477" s="77"/>
      <c r="N477" s="77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.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77"/>
      <c r="M478" s="77"/>
      <c r="N478" s="77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.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77"/>
      <c r="M479" s="77"/>
      <c r="N479" s="77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.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77"/>
      <c r="M480" s="77"/>
      <c r="N480" s="77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.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77"/>
      <c r="M481" s="77"/>
      <c r="N481" s="77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.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77"/>
      <c r="M482" s="77"/>
      <c r="N482" s="77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.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77"/>
      <c r="M483" s="77"/>
      <c r="N483" s="77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.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77"/>
      <c r="M484" s="77"/>
      <c r="N484" s="77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.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77"/>
      <c r="M485" s="77"/>
      <c r="N485" s="77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.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77"/>
      <c r="M486" s="77"/>
      <c r="N486" s="77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.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77"/>
      <c r="M487" s="77"/>
      <c r="N487" s="77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.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77"/>
      <c r="M488" s="77"/>
      <c r="N488" s="77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.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77"/>
      <c r="M489" s="77"/>
      <c r="N489" s="77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.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77"/>
      <c r="M490" s="77"/>
      <c r="N490" s="77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.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77"/>
      <c r="M491" s="77"/>
      <c r="N491" s="77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.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77"/>
      <c r="M492" s="77"/>
      <c r="N492" s="77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.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77"/>
      <c r="M493" s="77"/>
      <c r="N493" s="77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.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77"/>
      <c r="M494" s="77"/>
      <c r="N494" s="77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.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77"/>
      <c r="M495" s="77"/>
      <c r="N495" s="77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.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77"/>
      <c r="M496" s="77"/>
      <c r="N496" s="77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.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77"/>
      <c r="M497" s="77"/>
      <c r="N497" s="77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.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77"/>
      <c r="M498" s="77"/>
      <c r="N498" s="77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.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77"/>
      <c r="M499" s="77"/>
      <c r="N499" s="77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.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77"/>
      <c r="M500" s="77"/>
      <c r="N500" s="77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.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77"/>
      <c r="M501" s="77"/>
      <c r="N501" s="77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.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77"/>
      <c r="M502" s="77"/>
      <c r="N502" s="77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.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77"/>
      <c r="M503" s="77"/>
      <c r="N503" s="77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.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77"/>
      <c r="M504" s="77"/>
      <c r="N504" s="77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.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77"/>
      <c r="M505" s="77"/>
      <c r="N505" s="77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.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77"/>
      <c r="M506" s="77"/>
      <c r="N506" s="77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.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77"/>
      <c r="M507" s="77"/>
      <c r="N507" s="77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.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77"/>
      <c r="M508" s="77"/>
      <c r="N508" s="77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.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77"/>
      <c r="M509" s="77"/>
      <c r="N509" s="77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.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77"/>
      <c r="M510" s="77"/>
      <c r="N510" s="77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.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77"/>
      <c r="M511" s="77"/>
      <c r="N511" s="77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.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77"/>
      <c r="M512" s="77"/>
      <c r="N512" s="77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.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77"/>
      <c r="M513" s="77"/>
      <c r="N513" s="77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.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77"/>
      <c r="M514" s="77"/>
      <c r="N514" s="77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.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77"/>
      <c r="M515" s="77"/>
      <c r="N515" s="77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.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77"/>
      <c r="M516" s="77"/>
      <c r="N516" s="77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.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77"/>
      <c r="M517" s="77"/>
      <c r="N517" s="77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.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77"/>
      <c r="M518" s="77"/>
      <c r="N518" s="77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.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77"/>
      <c r="M519" s="77"/>
      <c r="N519" s="77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.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77"/>
      <c r="M520" s="77"/>
      <c r="N520" s="77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.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77"/>
      <c r="M521" s="77"/>
      <c r="N521" s="77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.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77"/>
      <c r="M522" s="77"/>
      <c r="N522" s="77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.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77"/>
      <c r="M523" s="77"/>
      <c r="N523" s="77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.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77"/>
      <c r="M524" s="77"/>
      <c r="N524" s="77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.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77"/>
      <c r="M525" s="77"/>
      <c r="N525" s="77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.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77"/>
      <c r="M526" s="77"/>
      <c r="N526" s="77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.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77"/>
      <c r="M527" s="77"/>
      <c r="N527" s="77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.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77"/>
      <c r="M528" s="77"/>
      <c r="N528" s="77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.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77"/>
      <c r="M529" s="77"/>
      <c r="N529" s="77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.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77"/>
      <c r="M530" s="77"/>
      <c r="N530" s="77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.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77"/>
      <c r="M531" s="77"/>
      <c r="N531" s="77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.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77"/>
      <c r="M532" s="77"/>
      <c r="N532" s="77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.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77"/>
      <c r="M533" s="77"/>
      <c r="N533" s="77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.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77"/>
      <c r="M534" s="77"/>
      <c r="N534" s="77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.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77"/>
      <c r="M535" s="77"/>
      <c r="N535" s="77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.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77"/>
      <c r="M536" s="77"/>
      <c r="N536" s="77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.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77"/>
      <c r="M537" s="77"/>
      <c r="N537" s="77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.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77"/>
      <c r="M538" s="77"/>
      <c r="N538" s="77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.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77"/>
      <c r="M539" s="77"/>
      <c r="N539" s="77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.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77"/>
      <c r="M540" s="77"/>
      <c r="N540" s="77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.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77"/>
      <c r="M541" s="77"/>
      <c r="N541" s="77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.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77"/>
      <c r="M542" s="77"/>
      <c r="N542" s="77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.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77"/>
      <c r="M543" s="77"/>
      <c r="N543" s="77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.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77"/>
      <c r="M544" s="77"/>
      <c r="N544" s="77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.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77"/>
      <c r="M545" s="77"/>
      <c r="N545" s="77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.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77"/>
      <c r="M546" s="77"/>
      <c r="N546" s="77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.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77"/>
      <c r="M547" s="77"/>
      <c r="N547" s="77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.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77"/>
      <c r="M548" s="77"/>
      <c r="N548" s="77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.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77"/>
      <c r="M549" s="77"/>
      <c r="N549" s="77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.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77"/>
      <c r="M550" s="77"/>
      <c r="N550" s="77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.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77"/>
      <c r="M551" s="77"/>
      <c r="N551" s="77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.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77"/>
      <c r="M552" s="77"/>
      <c r="N552" s="77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.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77"/>
      <c r="M553" s="77"/>
      <c r="N553" s="77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.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77"/>
      <c r="M554" s="77"/>
      <c r="N554" s="77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.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77"/>
      <c r="M555" s="77"/>
      <c r="N555" s="77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.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77"/>
      <c r="M556" s="77"/>
      <c r="N556" s="77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.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77"/>
      <c r="M557" s="77"/>
      <c r="N557" s="77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.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77"/>
      <c r="M558" s="77"/>
      <c r="N558" s="77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.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77"/>
      <c r="M559" s="77"/>
      <c r="N559" s="77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.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77"/>
      <c r="M560" s="77"/>
      <c r="N560" s="77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.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77"/>
      <c r="M561" s="77"/>
      <c r="N561" s="77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.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77"/>
      <c r="M562" s="77"/>
      <c r="N562" s="77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.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77"/>
      <c r="M563" s="77"/>
      <c r="N563" s="77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.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77"/>
      <c r="M564" s="77"/>
      <c r="N564" s="77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.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77"/>
      <c r="M565" s="77"/>
      <c r="N565" s="77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.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77"/>
      <c r="M566" s="77"/>
      <c r="N566" s="77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.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77"/>
      <c r="M567" s="77"/>
      <c r="N567" s="77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.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77"/>
      <c r="M568" s="77"/>
      <c r="N568" s="77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.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77"/>
      <c r="M569" s="77"/>
      <c r="N569" s="77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.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77"/>
      <c r="M570" s="77"/>
      <c r="N570" s="77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.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77"/>
      <c r="M571" s="77"/>
      <c r="N571" s="77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.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77"/>
      <c r="M572" s="77"/>
      <c r="N572" s="77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.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77"/>
      <c r="M573" s="77"/>
      <c r="N573" s="77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.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77"/>
      <c r="M574" s="77"/>
      <c r="N574" s="77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.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77"/>
      <c r="M575" s="77"/>
      <c r="N575" s="77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.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77"/>
      <c r="M576" s="77"/>
      <c r="N576" s="77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.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77"/>
      <c r="M577" s="77"/>
      <c r="N577" s="77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.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77"/>
      <c r="M578" s="77"/>
      <c r="N578" s="77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.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77"/>
      <c r="M579" s="77"/>
      <c r="N579" s="77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.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77"/>
      <c r="M580" s="77"/>
      <c r="N580" s="77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.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77"/>
      <c r="M581" s="77"/>
      <c r="N581" s="77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.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77"/>
      <c r="M582" s="77"/>
      <c r="N582" s="77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.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77"/>
      <c r="M583" s="77"/>
      <c r="N583" s="77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.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77"/>
      <c r="M584" s="77"/>
      <c r="N584" s="77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.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77"/>
      <c r="M585" s="77"/>
      <c r="N585" s="77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.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77"/>
      <c r="M586" s="77"/>
      <c r="N586" s="77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.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77"/>
      <c r="M587" s="77"/>
      <c r="N587" s="77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.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77"/>
      <c r="M588" s="77"/>
      <c r="N588" s="77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.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77"/>
      <c r="M589" s="77"/>
      <c r="N589" s="77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.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77"/>
      <c r="M590" s="77"/>
      <c r="N590" s="77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.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77"/>
      <c r="M591" s="77"/>
      <c r="N591" s="77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.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77"/>
      <c r="M592" s="77"/>
      <c r="N592" s="77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.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77"/>
      <c r="M593" s="77"/>
      <c r="N593" s="77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.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77"/>
      <c r="M594" s="77"/>
      <c r="N594" s="77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.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77"/>
      <c r="M595" s="77"/>
      <c r="N595" s="77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.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77"/>
      <c r="M596" s="77"/>
      <c r="N596" s="77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.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77"/>
      <c r="M597" s="77"/>
      <c r="N597" s="77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.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77"/>
      <c r="M598" s="77"/>
      <c r="N598" s="77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.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77"/>
      <c r="M599" s="77"/>
      <c r="N599" s="77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.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77"/>
      <c r="M600" s="77"/>
      <c r="N600" s="77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.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77"/>
      <c r="M601" s="77"/>
      <c r="N601" s="77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.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77"/>
      <c r="M602" s="77"/>
      <c r="N602" s="77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.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77"/>
      <c r="M603" s="77"/>
      <c r="N603" s="77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.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77"/>
      <c r="M604" s="77"/>
      <c r="N604" s="77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.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77"/>
      <c r="M605" s="77"/>
      <c r="N605" s="77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.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77"/>
      <c r="M606" s="77"/>
      <c r="N606" s="77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.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77"/>
      <c r="M607" s="77"/>
      <c r="N607" s="77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.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77"/>
      <c r="M608" s="77"/>
      <c r="N608" s="77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.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77"/>
      <c r="M609" s="77"/>
      <c r="N609" s="77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.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77"/>
      <c r="M610" s="77"/>
      <c r="N610" s="77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.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77"/>
      <c r="M611" s="77"/>
      <c r="N611" s="77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.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77"/>
      <c r="M612" s="77"/>
      <c r="N612" s="77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.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77"/>
      <c r="M613" s="77"/>
      <c r="N613" s="77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.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77"/>
      <c r="M614" s="77"/>
      <c r="N614" s="77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.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77"/>
      <c r="M615" s="77"/>
      <c r="N615" s="77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.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77"/>
      <c r="M616" s="77"/>
      <c r="N616" s="77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.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77"/>
      <c r="M617" s="77"/>
      <c r="N617" s="77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.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77"/>
      <c r="M618" s="77"/>
      <c r="N618" s="77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.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77"/>
      <c r="M619" s="77"/>
      <c r="N619" s="77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.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77"/>
      <c r="M620" s="77"/>
      <c r="N620" s="77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.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77"/>
      <c r="M621" s="77"/>
      <c r="N621" s="77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.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77"/>
      <c r="M622" s="77"/>
      <c r="N622" s="77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.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77"/>
      <c r="M623" s="77"/>
      <c r="N623" s="77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.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77"/>
      <c r="M624" s="77"/>
      <c r="N624" s="77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.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77"/>
      <c r="M625" s="77"/>
      <c r="N625" s="77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.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77"/>
      <c r="M626" s="77"/>
      <c r="N626" s="77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.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77"/>
      <c r="M627" s="77"/>
      <c r="N627" s="77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.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77"/>
      <c r="M628" s="77"/>
      <c r="N628" s="77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.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77"/>
      <c r="M629" s="77"/>
      <c r="N629" s="77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.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77"/>
      <c r="M630" s="77"/>
      <c r="N630" s="77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.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77"/>
      <c r="M631" s="77"/>
      <c r="N631" s="77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.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77"/>
      <c r="M632" s="77"/>
      <c r="N632" s="77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.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77"/>
      <c r="M633" s="77"/>
      <c r="N633" s="77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.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77"/>
      <c r="M634" s="77"/>
      <c r="N634" s="77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.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77"/>
      <c r="M635" s="77"/>
      <c r="N635" s="77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.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77"/>
      <c r="M636" s="77"/>
      <c r="N636" s="77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.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77"/>
      <c r="M637" s="77"/>
      <c r="N637" s="77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.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77"/>
      <c r="M638" s="77"/>
      <c r="N638" s="77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.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77"/>
      <c r="M639" s="77"/>
      <c r="N639" s="77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.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77"/>
      <c r="M640" s="77"/>
      <c r="N640" s="77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.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77"/>
      <c r="M641" s="77"/>
      <c r="N641" s="77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.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77"/>
      <c r="M642" s="77"/>
      <c r="N642" s="77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.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77"/>
      <c r="M643" s="77"/>
      <c r="N643" s="77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.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77"/>
      <c r="M644" s="77"/>
      <c r="N644" s="77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.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77"/>
      <c r="M645" s="77"/>
      <c r="N645" s="77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.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77"/>
      <c r="M646" s="77"/>
      <c r="N646" s="77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.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77"/>
      <c r="M647" s="77"/>
      <c r="N647" s="77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.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77"/>
      <c r="M648" s="77"/>
      <c r="N648" s="77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.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77"/>
      <c r="M649" s="77"/>
      <c r="N649" s="77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.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77"/>
      <c r="M650" s="77"/>
      <c r="N650" s="77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.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77"/>
      <c r="M651" s="77"/>
      <c r="N651" s="77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.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77"/>
      <c r="M652" s="77"/>
      <c r="N652" s="77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.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77"/>
      <c r="M653" s="77"/>
      <c r="N653" s="77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.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77"/>
      <c r="M654" s="77"/>
      <c r="N654" s="77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.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77"/>
      <c r="M655" s="77"/>
      <c r="N655" s="77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.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77"/>
      <c r="M656" s="77"/>
      <c r="N656" s="77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.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77"/>
      <c r="M657" s="77"/>
      <c r="N657" s="77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.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77"/>
      <c r="M658" s="77"/>
      <c r="N658" s="77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.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77"/>
      <c r="M659" s="77"/>
      <c r="N659" s="77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.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77"/>
      <c r="M660" s="77"/>
      <c r="N660" s="77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.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77"/>
      <c r="M661" s="77"/>
      <c r="N661" s="77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.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77"/>
      <c r="M662" s="77"/>
      <c r="N662" s="77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.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77"/>
      <c r="M663" s="77"/>
      <c r="N663" s="77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.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77"/>
      <c r="M664" s="77"/>
      <c r="N664" s="77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.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77"/>
      <c r="M665" s="77"/>
      <c r="N665" s="77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.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77"/>
      <c r="M666" s="77"/>
      <c r="N666" s="77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.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77"/>
      <c r="M667" s="77"/>
      <c r="N667" s="77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.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77"/>
      <c r="M668" s="77"/>
      <c r="N668" s="77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.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77"/>
      <c r="M669" s="77"/>
      <c r="N669" s="77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.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77"/>
      <c r="M670" s="77"/>
      <c r="N670" s="77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.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77"/>
      <c r="M671" s="77"/>
      <c r="N671" s="77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.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77"/>
      <c r="M672" s="77"/>
      <c r="N672" s="77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.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77"/>
      <c r="M673" s="77"/>
      <c r="N673" s="77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.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77"/>
      <c r="M674" s="77"/>
      <c r="N674" s="77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.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77"/>
      <c r="M675" s="77"/>
      <c r="N675" s="77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.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77"/>
      <c r="M676" s="77"/>
      <c r="N676" s="77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.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77"/>
      <c r="M677" s="77"/>
      <c r="N677" s="77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.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77"/>
      <c r="M678" s="77"/>
      <c r="N678" s="77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.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77"/>
      <c r="M679" s="77"/>
      <c r="N679" s="77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.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77"/>
      <c r="M680" s="77"/>
      <c r="N680" s="77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.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77"/>
      <c r="M681" s="77"/>
      <c r="N681" s="77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.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77"/>
      <c r="M682" s="77"/>
      <c r="N682" s="77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.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77"/>
      <c r="M683" s="77"/>
      <c r="N683" s="77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.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77"/>
      <c r="M684" s="77"/>
      <c r="N684" s="77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.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77"/>
      <c r="M685" s="77"/>
      <c r="N685" s="77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.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77"/>
      <c r="M686" s="77"/>
      <c r="N686" s="77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.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77"/>
      <c r="M687" s="77"/>
      <c r="N687" s="77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.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77"/>
      <c r="M688" s="77"/>
      <c r="N688" s="77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.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77"/>
      <c r="M689" s="77"/>
      <c r="N689" s="77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.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77"/>
      <c r="M690" s="77"/>
      <c r="N690" s="77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.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77"/>
      <c r="M691" s="77"/>
      <c r="N691" s="77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.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77"/>
      <c r="M692" s="77"/>
      <c r="N692" s="77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.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77"/>
      <c r="M693" s="77"/>
      <c r="N693" s="77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.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77"/>
      <c r="M694" s="77"/>
      <c r="N694" s="77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.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77"/>
      <c r="M695" s="77"/>
      <c r="N695" s="77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.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77"/>
      <c r="M696" s="77"/>
      <c r="N696" s="77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.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77"/>
      <c r="M697" s="77"/>
      <c r="N697" s="77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.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77"/>
      <c r="M698" s="77"/>
      <c r="N698" s="77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.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77"/>
      <c r="M699" s="77"/>
      <c r="N699" s="77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.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77"/>
      <c r="M700" s="77"/>
      <c r="N700" s="77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.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77"/>
      <c r="M701" s="77"/>
      <c r="N701" s="77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.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77"/>
      <c r="M702" s="77"/>
      <c r="N702" s="77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.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77"/>
      <c r="M703" s="77"/>
      <c r="N703" s="77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.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77"/>
      <c r="M704" s="77"/>
      <c r="N704" s="77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.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77"/>
      <c r="M705" s="77"/>
      <c r="N705" s="77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.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77"/>
      <c r="M706" s="77"/>
      <c r="N706" s="77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.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77"/>
      <c r="M707" s="77"/>
      <c r="N707" s="77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.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77"/>
      <c r="M708" s="77"/>
      <c r="N708" s="77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.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77"/>
      <c r="M709" s="77"/>
      <c r="N709" s="77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.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77"/>
      <c r="M710" s="77"/>
      <c r="N710" s="77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.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77"/>
      <c r="M711" s="77"/>
      <c r="N711" s="77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.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77"/>
      <c r="M712" s="77"/>
      <c r="N712" s="77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.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77"/>
      <c r="M713" s="77"/>
      <c r="N713" s="77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.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77"/>
      <c r="M714" s="77"/>
      <c r="N714" s="77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.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77"/>
      <c r="M715" s="77"/>
      <c r="N715" s="77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.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77"/>
      <c r="M716" s="77"/>
      <c r="N716" s="77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.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77"/>
      <c r="M717" s="77"/>
      <c r="N717" s="77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.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77"/>
      <c r="M718" s="77"/>
      <c r="N718" s="77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.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77"/>
      <c r="M719" s="77"/>
      <c r="N719" s="77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.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77"/>
      <c r="M720" s="77"/>
      <c r="N720" s="77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.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77"/>
      <c r="M721" s="77"/>
      <c r="N721" s="77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.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77"/>
      <c r="M722" s="77"/>
      <c r="N722" s="77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.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77"/>
      <c r="M723" s="77"/>
      <c r="N723" s="77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.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77"/>
      <c r="M724" s="77"/>
      <c r="N724" s="77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.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77"/>
      <c r="M725" s="77"/>
      <c r="N725" s="77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.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77"/>
      <c r="M726" s="77"/>
      <c r="N726" s="77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.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77"/>
      <c r="M727" s="77"/>
      <c r="N727" s="77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.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77"/>
      <c r="M728" s="77"/>
      <c r="N728" s="77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.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77"/>
      <c r="M729" s="77"/>
      <c r="N729" s="77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.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77"/>
      <c r="M730" s="77"/>
      <c r="N730" s="77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.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77"/>
      <c r="M731" s="77"/>
      <c r="N731" s="77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.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77"/>
      <c r="M732" s="77"/>
      <c r="N732" s="77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.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77"/>
      <c r="M733" s="77"/>
      <c r="N733" s="77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.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77"/>
      <c r="M734" s="77"/>
      <c r="N734" s="77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.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77"/>
      <c r="M735" s="77"/>
      <c r="N735" s="77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.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77"/>
      <c r="M736" s="77"/>
      <c r="N736" s="77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.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77"/>
      <c r="M737" s="77"/>
      <c r="N737" s="77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.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77"/>
      <c r="M738" s="77"/>
      <c r="N738" s="77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.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77"/>
      <c r="M739" s="77"/>
      <c r="N739" s="77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.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77"/>
      <c r="M740" s="77"/>
      <c r="N740" s="77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.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77"/>
      <c r="M741" s="77"/>
      <c r="N741" s="77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.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77"/>
      <c r="M742" s="77"/>
      <c r="N742" s="77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.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77"/>
      <c r="M743" s="77"/>
      <c r="N743" s="77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.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77"/>
      <c r="M744" s="77"/>
      <c r="N744" s="77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.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77"/>
      <c r="M745" s="77"/>
      <c r="N745" s="77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.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77"/>
      <c r="M746" s="77"/>
      <c r="N746" s="77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.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77"/>
      <c r="M747" s="77"/>
      <c r="N747" s="77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.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77"/>
      <c r="M748" s="77"/>
      <c r="N748" s="77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.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77"/>
      <c r="M749" s="77"/>
      <c r="N749" s="77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.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77"/>
      <c r="M750" s="77"/>
      <c r="N750" s="77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.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77"/>
      <c r="M751" s="77"/>
      <c r="N751" s="77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.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77"/>
      <c r="M752" s="77"/>
      <c r="N752" s="77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.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77"/>
      <c r="M753" s="77"/>
      <c r="N753" s="77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.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77"/>
      <c r="M754" s="77"/>
      <c r="N754" s="77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.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77"/>
      <c r="M755" s="77"/>
      <c r="N755" s="77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.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77"/>
      <c r="M756" s="77"/>
      <c r="N756" s="77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.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77"/>
      <c r="M757" s="77"/>
      <c r="N757" s="77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.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77"/>
      <c r="M758" s="77"/>
      <c r="N758" s="77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.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77"/>
      <c r="M759" s="77"/>
      <c r="N759" s="77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.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77"/>
      <c r="M760" s="77"/>
      <c r="N760" s="77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.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77"/>
      <c r="M761" s="77"/>
      <c r="N761" s="77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.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77"/>
      <c r="M762" s="77"/>
      <c r="N762" s="77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.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77"/>
      <c r="M763" s="77"/>
      <c r="N763" s="77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.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77"/>
      <c r="M764" s="77"/>
      <c r="N764" s="77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.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77"/>
      <c r="M765" s="77"/>
      <c r="N765" s="77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.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77"/>
      <c r="M766" s="77"/>
      <c r="N766" s="77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.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77"/>
      <c r="M767" s="77"/>
      <c r="N767" s="77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.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77"/>
      <c r="M768" s="77"/>
      <c r="N768" s="77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.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77"/>
      <c r="M769" s="77"/>
      <c r="N769" s="77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.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77"/>
      <c r="M770" s="77"/>
      <c r="N770" s="77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.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77"/>
      <c r="M771" s="77"/>
      <c r="N771" s="77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.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77"/>
      <c r="M772" s="77"/>
      <c r="N772" s="77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.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77"/>
      <c r="M773" s="77"/>
      <c r="N773" s="77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.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77"/>
      <c r="M774" s="77"/>
      <c r="N774" s="77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.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77"/>
      <c r="M775" s="77"/>
      <c r="N775" s="77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.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77"/>
      <c r="M776" s="77"/>
      <c r="N776" s="77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.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77"/>
      <c r="M777" s="77"/>
      <c r="N777" s="77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.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77"/>
      <c r="M778" s="77"/>
      <c r="N778" s="77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.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77"/>
      <c r="M779" s="77"/>
      <c r="N779" s="77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.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77"/>
      <c r="M780" s="77"/>
      <c r="N780" s="77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.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77"/>
      <c r="M781" s="77"/>
      <c r="N781" s="77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.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77"/>
      <c r="M782" s="77"/>
      <c r="N782" s="77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.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77"/>
      <c r="M783" s="77"/>
      <c r="N783" s="77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.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77"/>
      <c r="M784" s="77"/>
      <c r="N784" s="77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.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77"/>
      <c r="M785" s="77"/>
      <c r="N785" s="77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.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77"/>
      <c r="M786" s="77"/>
      <c r="N786" s="77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.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77"/>
      <c r="M787" s="77"/>
      <c r="N787" s="77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.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77"/>
      <c r="M788" s="77"/>
      <c r="N788" s="77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.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77"/>
      <c r="M789" s="77"/>
      <c r="N789" s="77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.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77"/>
      <c r="M790" s="77"/>
      <c r="N790" s="77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.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77"/>
      <c r="M791" s="77"/>
      <c r="N791" s="77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.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77"/>
      <c r="M792" s="77"/>
      <c r="N792" s="77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.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77"/>
      <c r="M793" s="77"/>
      <c r="N793" s="77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.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77"/>
      <c r="M794" s="77"/>
      <c r="N794" s="77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.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77"/>
      <c r="M795" s="77"/>
      <c r="N795" s="77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.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77"/>
      <c r="M796" s="77"/>
      <c r="N796" s="77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.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77"/>
      <c r="M797" s="77"/>
      <c r="N797" s="77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.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77"/>
      <c r="M798" s="77"/>
      <c r="N798" s="77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.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77"/>
      <c r="M799" s="77"/>
      <c r="N799" s="77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.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77"/>
      <c r="M800" s="77"/>
      <c r="N800" s="77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.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77"/>
      <c r="M801" s="77"/>
      <c r="N801" s="77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.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77"/>
      <c r="M802" s="77"/>
      <c r="N802" s="77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.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77"/>
      <c r="M803" s="77"/>
      <c r="N803" s="77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.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77"/>
      <c r="M804" s="77"/>
      <c r="N804" s="77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.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77"/>
      <c r="M805" s="77"/>
      <c r="N805" s="77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.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77"/>
      <c r="M806" s="77"/>
      <c r="N806" s="77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.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77"/>
      <c r="M807" s="77"/>
      <c r="N807" s="77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.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77"/>
      <c r="M808" s="77"/>
      <c r="N808" s="77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.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77"/>
      <c r="M809" s="77"/>
      <c r="N809" s="77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.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77"/>
      <c r="M810" s="77"/>
      <c r="N810" s="77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.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77"/>
      <c r="M811" s="77"/>
      <c r="N811" s="77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.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77"/>
      <c r="M812" s="77"/>
      <c r="N812" s="77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.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77"/>
      <c r="M813" s="77"/>
      <c r="N813" s="77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.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77"/>
      <c r="M814" s="77"/>
      <c r="N814" s="77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.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77"/>
      <c r="M815" s="77"/>
      <c r="N815" s="77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.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77"/>
      <c r="M816" s="77"/>
      <c r="N816" s="77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.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77"/>
      <c r="M817" s="77"/>
      <c r="N817" s="77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.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77"/>
      <c r="M818" s="77"/>
      <c r="N818" s="77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.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77"/>
      <c r="M819" s="77"/>
      <c r="N819" s="77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.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77"/>
      <c r="M820" s="77"/>
      <c r="N820" s="77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.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77"/>
      <c r="M821" s="77"/>
      <c r="N821" s="77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.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77"/>
      <c r="M822" s="77"/>
      <c r="N822" s="77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.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77"/>
      <c r="M823" s="77"/>
      <c r="N823" s="77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.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77"/>
      <c r="M824" s="77"/>
      <c r="N824" s="77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.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77"/>
      <c r="M825" s="77"/>
      <c r="N825" s="77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.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77"/>
      <c r="M826" s="77"/>
      <c r="N826" s="77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.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77"/>
      <c r="M827" s="77"/>
      <c r="N827" s="77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.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77"/>
      <c r="M828" s="77"/>
      <c r="N828" s="77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.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77"/>
      <c r="M829" s="77"/>
      <c r="N829" s="77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.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77"/>
      <c r="M830" s="77"/>
      <c r="N830" s="77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.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77"/>
      <c r="M831" s="77"/>
      <c r="N831" s="77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.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77"/>
      <c r="M832" s="77"/>
      <c r="N832" s="77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.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77"/>
      <c r="M833" s="77"/>
      <c r="N833" s="77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.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77"/>
      <c r="M834" s="77"/>
      <c r="N834" s="77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.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77"/>
      <c r="M835" s="77"/>
      <c r="N835" s="77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.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77"/>
      <c r="M836" s="77"/>
      <c r="N836" s="77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.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77"/>
      <c r="M837" s="77"/>
      <c r="N837" s="77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.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77"/>
      <c r="M838" s="77"/>
      <c r="N838" s="77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.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77"/>
      <c r="M839" s="77"/>
      <c r="N839" s="77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.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77"/>
      <c r="M840" s="77"/>
      <c r="N840" s="77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.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77"/>
      <c r="M841" s="77"/>
      <c r="N841" s="77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.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77"/>
      <c r="M842" s="77"/>
      <c r="N842" s="77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.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77"/>
      <c r="M843" s="77"/>
      <c r="N843" s="77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.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77"/>
      <c r="M844" s="77"/>
      <c r="N844" s="77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.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77"/>
      <c r="M845" s="77"/>
      <c r="N845" s="77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.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77"/>
      <c r="M846" s="77"/>
      <c r="N846" s="77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.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77"/>
      <c r="M847" s="77"/>
      <c r="N847" s="77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.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77"/>
      <c r="M848" s="77"/>
      <c r="N848" s="77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.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77"/>
      <c r="M849" s="77"/>
      <c r="N849" s="77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.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77"/>
      <c r="M850" s="77"/>
      <c r="N850" s="77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.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77"/>
      <c r="M851" s="77"/>
      <c r="N851" s="77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.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77"/>
      <c r="M852" s="77"/>
      <c r="N852" s="77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.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77"/>
      <c r="M853" s="77"/>
      <c r="N853" s="77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.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77"/>
      <c r="M854" s="77"/>
      <c r="N854" s="77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.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77"/>
      <c r="M855" s="77"/>
      <c r="N855" s="77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.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77"/>
      <c r="M856" s="77"/>
      <c r="N856" s="77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.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77"/>
      <c r="M857" s="77"/>
      <c r="N857" s="77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.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77"/>
      <c r="M858" s="77"/>
      <c r="N858" s="77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.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77"/>
      <c r="M859" s="77"/>
      <c r="N859" s="77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.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77"/>
      <c r="M860" s="77"/>
      <c r="N860" s="77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.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77"/>
      <c r="M861" s="77"/>
      <c r="N861" s="77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.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77"/>
      <c r="M862" s="77"/>
      <c r="N862" s="77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.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77"/>
      <c r="M863" s="77"/>
      <c r="N863" s="77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.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77"/>
      <c r="M864" s="77"/>
      <c r="N864" s="77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.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77"/>
      <c r="M865" s="77"/>
      <c r="N865" s="77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.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77"/>
      <c r="M866" s="77"/>
      <c r="N866" s="77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.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77"/>
      <c r="M867" s="77"/>
      <c r="N867" s="77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.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77"/>
      <c r="M868" s="77"/>
      <c r="N868" s="77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.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77"/>
      <c r="M869" s="77"/>
      <c r="N869" s="77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.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77"/>
      <c r="M870" s="77"/>
      <c r="N870" s="77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.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77"/>
      <c r="M871" s="77"/>
      <c r="N871" s="77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.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77"/>
      <c r="M872" s="77"/>
      <c r="N872" s="77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.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77"/>
      <c r="M873" s="77"/>
      <c r="N873" s="77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.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77"/>
      <c r="M874" s="77"/>
      <c r="N874" s="77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.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77"/>
      <c r="M875" s="77"/>
      <c r="N875" s="77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.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77"/>
      <c r="M876" s="77"/>
      <c r="N876" s="77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.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77"/>
      <c r="M877" s="77"/>
      <c r="N877" s="77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.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77"/>
      <c r="M878" s="77"/>
      <c r="N878" s="77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.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77"/>
      <c r="M879" s="77"/>
      <c r="N879" s="77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.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77"/>
      <c r="M880" s="77"/>
      <c r="N880" s="77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.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77"/>
      <c r="M881" s="77"/>
      <c r="N881" s="77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.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77"/>
      <c r="M882" s="77"/>
      <c r="N882" s="77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.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77"/>
      <c r="M883" s="77"/>
      <c r="N883" s="77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.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77"/>
      <c r="M884" s="77"/>
      <c r="N884" s="77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.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77"/>
      <c r="M885" s="77"/>
      <c r="N885" s="77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.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77"/>
      <c r="M886" s="77"/>
      <c r="N886" s="77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.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77"/>
      <c r="M887" s="77"/>
      <c r="N887" s="77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.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77"/>
      <c r="M888" s="77"/>
      <c r="N888" s="77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.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77"/>
      <c r="M889" s="77"/>
      <c r="N889" s="77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.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77"/>
      <c r="M890" s="77"/>
      <c r="N890" s="77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.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77"/>
      <c r="M891" s="77"/>
      <c r="N891" s="77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.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77"/>
      <c r="M892" s="77"/>
      <c r="N892" s="77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.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77"/>
      <c r="M893" s="77"/>
      <c r="N893" s="77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.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77"/>
      <c r="M894" s="77"/>
      <c r="N894" s="77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.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77"/>
      <c r="M895" s="77"/>
      <c r="N895" s="77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.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77"/>
      <c r="M896" s="77"/>
      <c r="N896" s="77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.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77"/>
      <c r="M897" s="77"/>
      <c r="N897" s="77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.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77"/>
      <c r="M898" s="77"/>
      <c r="N898" s="77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.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77"/>
      <c r="M899" s="77"/>
      <c r="N899" s="77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.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77"/>
      <c r="M900" s="77"/>
      <c r="N900" s="77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.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77"/>
      <c r="M901" s="77"/>
      <c r="N901" s="77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.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77"/>
      <c r="M902" s="77"/>
      <c r="N902" s="77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.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77"/>
      <c r="M903" s="77"/>
      <c r="N903" s="77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.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77"/>
      <c r="M904" s="77"/>
      <c r="N904" s="77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.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77"/>
      <c r="M905" s="77"/>
      <c r="N905" s="77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.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77"/>
      <c r="M906" s="77"/>
      <c r="N906" s="77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.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77"/>
      <c r="M907" s="77"/>
      <c r="N907" s="77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.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77"/>
      <c r="M908" s="77"/>
      <c r="N908" s="77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.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77"/>
      <c r="M909" s="77"/>
      <c r="N909" s="77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.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77"/>
      <c r="M910" s="77"/>
      <c r="N910" s="77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.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77"/>
      <c r="M911" s="77"/>
      <c r="N911" s="77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.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77"/>
      <c r="M912" s="77"/>
      <c r="N912" s="77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.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77"/>
      <c r="M913" s="77"/>
      <c r="N913" s="77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.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77"/>
      <c r="M914" s="77"/>
      <c r="N914" s="77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.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77"/>
      <c r="M915" s="77"/>
      <c r="N915" s="77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.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77"/>
      <c r="M916" s="77"/>
      <c r="N916" s="77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.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77"/>
      <c r="M917" s="77"/>
      <c r="N917" s="77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.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77"/>
      <c r="M918" s="77"/>
      <c r="N918" s="77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.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77"/>
      <c r="M919" s="77"/>
      <c r="N919" s="77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.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77"/>
      <c r="M920" s="77"/>
      <c r="N920" s="77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.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77"/>
      <c r="M921" s="77"/>
      <c r="N921" s="77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.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77"/>
      <c r="M922" s="77"/>
      <c r="N922" s="77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.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77"/>
      <c r="M923" s="77"/>
      <c r="N923" s="77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.5" customHeight="1">
      <c r="A924" s="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77"/>
      <c r="M924" s="77"/>
      <c r="N924" s="77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.5" customHeight="1">
      <c r="A925" s="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77"/>
      <c r="M925" s="77"/>
      <c r="N925" s="77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.5" customHeight="1">
      <c r="A926" s="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77"/>
      <c r="M926" s="77"/>
      <c r="N926" s="77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.5" customHeight="1">
      <c r="A927" s="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77"/>
      <c r="M927" s="77"/>
      <c r="N927" s="77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.5" customHeight="1">
      <c r="A928" s="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77"/>
      <c r="M928" s="77"/>
      <c r="N928" s="77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.5" customHeight="1">
      <c r="A929" s="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77"/>
      <c r="M929" s="77"/>
      <c r="N929" s="77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.5" customHeight="1">
      <c r="A930" s="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77"/>
      <c r="M930" s="77"/>
      <c r="N930" s="77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.5" customHeight="1">
      <c r="A931" s="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77"/>
      <c r="M931" s="77"/>
      <c r="N931" s="77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.5" customHeight="1">
      <c r="A932" s="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77"/>
      <c r="M932" s="77"/>
      <c r="N932" s="77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.5" customHeight="1">
      <c r="A933" s="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77"/>
      <c r="M933" s="77"/>
      <c r="N933" s="77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.5" customHeight="1">
      <c r="A934" s="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77"/>
      <c r="M934" s="77"/>
      <c r="N934" s="77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.5" customHeight="1">
      <c r="A935" s="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77"/>
      <c r="M935" s="77"/>
      <c r="N935" s="77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.5" customHeight="1">
      <c r="A936" s="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77"/>
      <c r="M936" s="77"/>
      <c r="N936" s="77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.5" customHeight="1">
      <c r="A937" s="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77"/>
      <c r="M937" s="77"/>
      <c r="N937" s="77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.5" customHeight="1">
      <c r="A938" s="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77"/>
      <c r="M938" s="77"/>
      <c r="N938" s="77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.5" customHeight="1">
      <c r="A939" s="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77"/>
      <c r="M939" s="77"/>
      <c r="N939" s="77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.5" customHeight="1">
      <c r="A940" s="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77"/>
      <c r="M940" s="77"/>
      <c r="N940" s="77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.5" customHeight="1">
      <c r="A941" s="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77"/>
      <c r="M941" s="77"/>
      <c r="N941" s="77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6.5" customHeight="1">
      <c r="A942" s="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77"/>
      <c r="M942" s="77"/>
      <c r="N942" s="77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6.5" customHeight="1">
      <c r="A943" s="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77"/>
      <c r="M943" s="77"/>
      <c r="N943" s="77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6.5" customHeight="1">
      <c r="A944" s="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77"/>
      <c r="M944" s="77"/>
      <c r="N944" s="77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6.5" customHeight="1">
      <c r="A945" s="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77"/>
      <c r="M945" s="77"/>
      <c r="N945" s="77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6.5" customHeight="1">
      <c r="A946" s="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77"/>
      <c r="M946" s="77"/>
      <c r="N946" s="77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6.5" customHeight="1">
      <c r="A947" s="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77"/>
      <c r="M947" s="77"/>
      <c r="N947" s="77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6.5" customHeight="1">
      <c r="A948" s="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77"/>
      <c r="M948" s="77"/>
      <c r="N948" s="77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6.5" customHeight="1">
      <c r="A949" s="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77"/>
      <c r="M949" s="77"/>
      <c r="N949" s="77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6.5" customHeight="1">
      <c r="A950" s="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77"/>
      <c r="M950" s="77"/>
      <c r="N950" s="77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6.5" customHeight="1">
      <c r="A951" s="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77"/>
      <c r="M951" s="77"/>
      <c r="N951" s="77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6.5" customHeight="1">
      <c r="A952" s="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77"/>
      <c r="M952" s="77"/>
      <c r="N952" s="77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6.5" customHeight="1">
      <c r="A953" s="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77"/>
      <c r="M953" s="77"/>
      <c r="N953" s="77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6.5" customHeight="1">
      <c r="A954" s="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77"/>
      <c r="M954" s="77"/>
      <c r="N954" s="77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6.5" customHeight="1">
      <c r="A955" s="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77"/>
      <c r="M955" s="77"/>
      <c r="N955" s="77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6.5" customHeight="1">
      <c r="A956" s="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77"/>
      <c r="M956" s="77"/>
      <c r="N956" s="77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6.5" customHeight="1">
      <c r="A957" s="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77"/>
      <c r="M957" s="77"/>
      <c r="N957" s="77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6.5" customHeight="1">
      <c r="A958" s="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77"/>
      <c r="M958" s="77"/>
      <c r="N958" s="77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6.5" customHeight="1">
      <c r="A959" s="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77"/>
      <c r="M959" s="77"/>
      <c r="N959" s="77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6.5" customHeight="1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77"/>
      <c r="M960" s="77"/>
      <c r="N960" s="77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6.5" customHeight="1">
      <c r="A961" s="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77"/>
      <c r="M961" s="77"/>
      <c r="N961" s="77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6.5" customHeight="1">
      <c r="A962" s="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77"/>
      <c r="M962" s="77"/>
      <c r="N962" s="77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6.5" customHeight="1">
      <c r="A963" s="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77"/>
      <c r="M963" s="77"/>
      <c r="N963" s="77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6.5" customHeight="1">
      <c r="A964" s="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77"/>
      <c r="M964" s="77"/>
      <c r="N964" s="77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6.5" customHeight="1">
      <c r="A965" s="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77"/>
      <c r="M965" s="77"/>
      <c r="N965" s="77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6.5" customHeight="1">
      <c r="A966" s="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77"/>
      <c r="M966" s="77"/>
      <c r="N966" s="77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6.5" customHeight="1">
      <c r="A967" s="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77"/>
      <c r="M967" s="77"/>
      <c r="N967" s="77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6.5" customHeight="1">
      <c r="A968" s="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77"/>
      <c r="M968" s="77"/>
      <c r="N968" s="77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6.5" customHeight="1">
      <c r="A969" s="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77"/>
      <c r="M969" s="77"/>
      <c r="N969" s="77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6.5" customHeight="1">
      <c r="A970" s="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77"/>
      <c r="M970" s="77"/>
      <c r="N970" s="77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6.5" customHeight="1">
      <c r="A971" s="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77"/>
      <c r="M971" s="77"/>
      <c r="N971" s="77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6.5" customHeight="1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77"/>
      <c r="M972" s="77"/>
      <c r="N972" s="77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6.5" customHeight="1">
      <c r="A973" s="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77"/>
      <c r="M973" s="77"/>
      <c r="N973" s="77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6.5" customHeight="1">
      <c r="A974" s="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77"/>
      <c r="M974" s="77"/>
      <c r="N974" s="77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6.5" customHeight="1">
      <c r="A975" s="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77"/>
      <c r="M975" s="77"/>
      <c r="N975" s="77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6.5" customHeight="1">
      <c r="A976" s="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77"/>
      <c r="M976" s="77"/>
      <c r="N976" s="77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6.5" customHeight="1">
      <c r="A977" s="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77"/>
      <c r="M977" s="77"/>
      <c r="N977" s="77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6.5" customHeight="1">
      <c r="A978" s="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77"/>
      <c r="M978" s="77"/>
      <c r="N978" s="77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6.5" customHeight="1">
      <c r="A979" s="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77"/>
      <c r="M979" s="77"/>
      <c r="N979" s="77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6.5" customHeight="1">
      <c r="A980" s="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77"/>
      <c r="M980" s="77"/>
      <c r="N980" s="77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6.5" customHeight="1">
      <c r="A981" s="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77"/>
      <c r="M981" s="77"/>
      <c r="N981" s="77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6.5" customHeight="1">
      <c r="A982" s="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77"/>
      <c r="M982" s="77"/>
      <c r="N982" s="77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6.5" customHeight="1">
      <c r="A983" s="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77"/>
      <c r="M983" s="77"/>
      <c r="N983" s="77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6.5" customHeight="1">
      <c r="A984" s="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77"/>
      <c r="M984" s="77"/>
      <c r="N984" s="77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6.5" customHeight="1">
      <c r="A985" s="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77"/>
      <c r="M985" s="77"/>
      <c r="N985" s="77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6.5" customHeight="1">
      <c r="A986" s="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77"/>
      <c r="M986" s="77"/>
      <c r="N986" s="77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6.5" customHeight="1">
      <c r="A987" s="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77"/>
      <c r="M987" s="77"/>
      <c r="N987" s="77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6.5" customHeight="1">
      <c r="A988" s="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77"/>
      <c r="M988" s="77"/>
      <c r="N988" s="77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6.5" customHeight="1">
      <c r="A989" s="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77"/>
      <c r="M989" s="77"/>
      <c r="N989" s="77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6.5" customHeight="1">
      <c r="A990" s="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77"/>
      <c r="M990" s="77"/>
      <c r="N990" s="77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6.5" customHeight="1">
      <c r="A991" s="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77"/>
      <c r="M991" s="77"/>
      <c r="N991" s="77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6.5" customHeight="1">
      <c r="A992" s="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77"/>
      <c r="M992" s="77"/>
      <c r="N992" s="77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6.5" customHeight="1">
      <c r="A993" s="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77"/>
      <c r="M993" s="77"/>
      <c r="N993" s="77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6.5" customHeight="1">
      <c r="A994" s="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77"/>
      <c r="M994" s="77"/>
      <c r="N994" s="77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6.5" customHeight="1">
      <c r="A995" s="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77"/>
      <c r="M995" s="77"/>
      <c r="N995" s="77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6.5" customHeight="1">
      <c r="A996" s="1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77"/>
      <c r="M996" s="77"/>
      <c r="N996" s="77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6.5" customHeight="1">
      <c r="A997" s="1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77"/>
      <c r="M997" s="77"/>
      <c r="N997" s="77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6.5" customHeight="1">
      <c r="A998" s="1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77"/>
      <c r="M998" s="77"/>
      <c r="N998" s="77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6.5" customHeight="1">
      <c r="A999" s="1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77"/>
      <c r="M999" s="77"/>
      <c r="N999" s="77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6.5" customHeight="1">
      <c r="A1000" s="1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77"/>
      <c r="M1000" s="77"/>
      <c r="N1000" s="77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2:Q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Հավելված N 6 աղյուսակ N 1</vt:lpstr>
      <vt:lpstr>Հավելված N 6 աղյուսակ N 2</vt:lpstr>
      <vt:lpstr>Հավելված N  աղյուսակ N 3</vt:lpstr>
      <vt:lpstr>մակրո-ֆիսկալ</vt:lpstr>
      <vt:lpstr>'Հավելված N  աղյուսակ N 3'!Print_Area</vt:lpstr>
      <vt:lpstr>'Հավելված N 6 աղյուսակ N 2'!Print_Area</vt:lpstr>
      <vt:lpstr>'Հավելված N  աղյուսակ N 3'!Print_Titles</vt:lpstr>
      <vt:lpstr>'Հավելված N 6 աղյուսակ N 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Armine Vardanyan</dc:creator>
  <cp:lastModifiedBy>Marine Gochumyan</cp:lastModifiedBy>
  <cp:lastPrinted>2020-12-10T09:31:33Z</cp:lastPrinted>
  <dcterms:created xsi:type="dcterms:W3CDTF">2019-12-27T14:41:52Z</dcterms:created>
  <dcterms:modified xsi:type="dcterms:W3CDTF">2020-12-10T09:32:06Z</dcterms:modified>
</cp:coreProperties>
</file>