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815" tabRatio="599" firstSheet="1" activeTab="1"/>
  </bookViews>
  <sheets>
    <sheet name="Հավելված NEW1 Տնտեսագիտական (1)" sheetId="1" state="hidden" r:id="rId1"/>
    <sheet name="Հավելված5աղ7" sheetId="65" r:id="rId2"/>
    <sheet name="Հավելված 5 աղ 7.1" sheetId="66" r:id="rId3"/>
    <sheet name="Հավելված 5 աղ 7.2" sheetId="67" r:id="rId4"/>
    <sheet name="Հավելված 5 աղ 7.3" sheetId="62" r:id="rId5"/>
    <sheet name="Հավելված NEW-6" sheetId="27" state="hidden" r:id="rId6"/>
  </sheets>
  <definedNames>
    <definedName name="_xlnm.Print_Area" localSheetId="0">'Հավելված NEW1 Տնտեսագիտական (1)'!$B$1:$S$31</definedName>
    <definedName name="_xlnm.Print_Area" localSheetId="1">Հավելված5աղ7!$A$1:$H$819</definedName>
    <definedName name="_xlnm.Print_Titles" localSheetId="2">'Հավելված 5 աղ 7.1'!$6:$7</definedName>
    <definedName name="_xlnm.Print_Titles" localSheetId="3">'Հավելված 5 աղ 7.2'!$6:$7</definedName>
    <definedName name="_xlnm.Print_Titles" localSheetId="1">Հավելված5աղ7!$6:$7</definedName>
    <definedName name="շախմատիստ" localSheetId="2">#REF!</definedName>
    <definedName name="շախմատիստ" localSheetId="3">#REF!</definedName>
    <definedName name="շախմատիստ" localSheetId="1">#REF!</definedName>
    <definedName name="շախմատիստ">#REF!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0" i="65" l="1"/>
  <c r="H13" i="65"/>
  <c r="H721" i="65" l="1"/>
  <c r="H699" i="65" l="1"/>
  <c r="H698" i="65" s="1"/>
  <c r="H448" i="65" l="1"/>
  <c r="H543" i="65" l="1"/>
  <c r="H444" i="65"/>
  <c r="H549" i="65" l="1"/>
  <c r="H551" i="65"/>
  <c r="H553" i="65" l="1"/>
  <c r="H548" i="65" s="1"/>
  <c r="H284" i="65" l="1"/>
  <c r="H169" i="65"/>
  <c r="H96" i="65"/>
  <c r="H95" i="65" s="1"/>
  <c r="H392" i="65" l="1"/>
  <c r="H391" i="65"/>
  <c r="H377" i="65"/>
  <c r="H11" i="65" l="1"/>
  <c r="H186" i="65"/>
  <c r="H176" i="65"/>
  <c r="H89" i="65" l="1"/>
  <c r="H93" i="65"/>
  <c r="H74" i="65"/>
  <c r="H418" i="65" l="1"/>
  <c r="H415" i="65"/>
  <c r="H412" i="65"/>
  <c r="H409" i="65"/>
  <c r="H406" i="65"/>
  <c r="H215" i="65"/>
  <c r="H238" i="65"/>
  <c r="H225" i="65"/>
  <c r="H212" i="65"/>
  <c r="H211" i="65"/>
  <c r="H210" i="65"/>
  <c r="H209" i="65"/>
  <c r="H208" i="65"/>
  <c r="H207" i="65"/>
  <c r="H206" i="65"/>
  <c r="H205" i="65"/>
  <c r="H204" i="65"/>
  <c r="H203" i="65"/>
  <c r="H202" i="65"/>
  <c r="H197" i="65"/>
  <c r="H194" i="65"/>
  <c r="H191" i="65"/>
  <c r="H213" i="65" l="1"/>
  <c r="H200" i="65"/>
  <c r="H189" i="65" s="1"/>
  <c r="H32" i="67"/>
  <c r="H31" i="67" s="1"/>
  <c r="H28" i="67"/>
  <c r="H24" i="67"/>
  <c r="H12" i="67"/>
  <c r="H9" i="67"/>
  <c r="G253" i="66"/>
  <c r="G226" i="66"/>
  <c r="G223" i="66"/>
  <c r="G218" i="66"/>
  <c r="G215" i="66"/>
  <c r="G212" i="66"/>
  <c r="G205" i="66"/>
  <c r="G200" i="66"/>
  <c r="G195" i="66"/>
  <c r="G194" i="66"/>
  <c r="G192" i="66"/>
  <c r="G68" i="66"/>
  <c r="G65" i="66"/>
  <c r="G61" i="66"/>
  <c r="G58" i="66"/>
  <c r="G52" i="66"/>
  <c r="G221" i="66" l="1"/>
  <c r="G11" i="66"/>
  <c r="H8" i="67"/>
  <c r="H672" i="65"/>
  <c r="H670" i="65"/>
  <c r="H628" i="65"/>
  <c r="H622" i="65"/>
  <c r="H604" i="65"/>
  <c r="H600" i="65"/>
  <c r="H591" i="65"/>
  <c r="G9" i="66" l="1"/>
  <c r="E21" i="62"/>
  <c r="E20" i="62" s="1"/>
  <c r="E18" i="62"/>
  <c r="E17" i="62" s="1"/>
  <c r="E15" i="62"/>
  <c r="E10" i="62"/>
  <c r="E9" i="62" l="1"/>
  <c r="E8" i="62"/>
  <c r="H516" i="65"/>
  <c r="H509" i="65" l="1"/>
  <c r="H506" i="65" l="1"/>
  <c r="H502" i="65" l="1"/>
  <c r="H498" i="65"/>
  <c r="H491" i="65" l="1"/>
  <c r="H484" i="65" l="1"/>
  <c r="H390" i="65" l="1"/>
  <c r="H123" i="65"/>
  <c r="H146" i="65"/>
  <c r="H100" i="65"/>
  <c r="H818" i="65" l="1"/>
  <c r="H817" i="65" s="1"/>
  <c r="H816" i="65" s="1"/>
  <c r="H814" i="65"/>
  <c r="H813" i="65" s="1"/>
  <c r="H812" i="65" s="1"/>
  <c r="H810" i="65"/>
  <c r="H809" i="65" s="1"/>
  <c r="H808" i="65" s="1"/>
  <c r="H806" i="65"/>
  <c r="H805" i="65" s="1"/>
  <c r="H803" i="65"/>
  <c r="H801" i="65"/>
  <c r="H799" i="65"/>
  <c r="H797" i="65"/>
  <c r="H795" i="65"/>
  <c r="H792" i="65"/>
  <c r="H790" i="65"/>
  <c r="H787" i="65"/>
  <c r="H785" i="65"/>
  <c r="H783" i="65"/>
  <c r="H781" i="65"/>
  <c r="H778" i="65"/>
  <c r="H777" i="65" s="1"/>
  <c r="H775" i="65"/>
  <c r="H774" i="65" s="1"/>
  <c r="H772" i="65"/>
  <c r="H770" i="65"/>
  <c r="H768" i="65"/>
  <c r="H765" i="65"/>
  <c r="H763" i="65"/>
  <c r="H761" i="65"/>
  <c r="H758" i="65"/>
  <c r="H756" i="65"/>
  <c r="H752" i="65"/>
  <c r="H751" i="65" s="1"/>
  <c r="H749" i="65"/>
  <c r="H748" i="65" s="1"/>
  <c r="H746" i="65"/>
  <c r="H744" i="65"/>
  <c r="H742" i="65"/>
  <c r="H740" i="65"/>
  <c r="H738" i="65"/>
  <c r="H736" i="65"/>
  <c r="H733" i="65"/>
  <c r="H731" i="65"/>
  <c r="H727" i="65"/>
  <c r="H726" i="65" s="1"/>
  <c r="H724" i="65"/>
  <c r="H719" i="65"/>
  <c r="H715" i="65"/>
  <c r="H713" i="65"/>
  <c r="H710" i="65"/>
  <c r="H709" i="65" s="1"/>
  <c r="H707" i="65"/>
  <c r="H705" i="65"/>
  <c r="H703" i="65"/>
  <c r="H696" i="65"/>
  <c r="H695" i="65" s="1"/>
  <c r="H693" i="65"/>
  <c r="H691" i="65"/>
  <c r="H687" i="65"/>
  <c r="H685" i="65"/>
  <c r="H682" i="65"/>
  <c r="H681" i="65" s="1"/>
  <c r="H678" i="65"/>
  <c r="H677" i="65" s="1"/>
  <c r="H675" i="65"/>
  <c r="H674" i="65" s="1"/>
  <c r="H668" i="65"/>
  <c r="H666" i="65"/>
  <c r="H664" i="65"/>
  <c r="H662" i="65"/>
  <c r="H659" i="65"/>
  <c r="H657" i="65"/>
  <c r="H655" i="65"/>
  <c r="H653" i="65"/>
  <c r="H651" i="65"/>
  <c r="H649" i="65"/>
  <c r="H646" i="65"/>
  <c r="H644" i="65"/>
  <c r="H641" i="65"/>
  <c r="H639" i="65"/>
  <c r="H637" i="65"/>
  <c r="H635" i="65"/>
  <c r="H633" i="65"/>
  <c r="H631" i="65"/>
  <c r="H619" i="65"/>
  <c r="H617" i="65"/>
  <c r="H615" i="65"/>
  <c r="H613" i="65"/>
  <c r="H611" i="65"/>
  <c r="H598" i="65"/>
  <c r="H587" i="65"/>
  <c r="H586" i="65" s="1"/>
  <c r="H584" i="65"/>
  <c r="H583" i="65" s="1"/>
  <c r="H580" i="65"/>
  <c r="H579" i="65" s="1"/>
  <c r="H577" i="65"/>
  <c r="H576" i="65" s="1"/>
  <c r="H574" i="65"/>
  <c r="H573" i="65" s="1"/>
  <c r="H570" i="65"/>
  <c r="H569" i="65" s="1"/>
  <c r="H568" i="65" s="1"/>
  <c r="H566" i="65"/>
  <c r="H565" i="65" s="1"/>
  <c r="H563" i="65"/>
  <c r="H562" i="65" s="1"/>
  <c r="H560" i="65"/>
  <c r="H559" i="65" s="1"/>
  <c r="H557" i="65"/>
  <c r="H556" i="65" s="1"/>
  <c r="H546" i="65"/>
  <c r="H541" i="65"/>
  <c r="H540" i="65" s="1"/>
  <c r="H538" i="65"/>
  <c r="H536" i="65"/>
  <c r="H534" i="65"/>
  <c r="H533" i="65" s="1"/>
  <c r="H532" i="65"/>
  <c r="H531" i="65" s="1"/>
  <c r="H530" i="65"/>
  <c r="H529" i="65" s="1"/>
  <c r="H527" i="65"/>
  <c r="H521" i="65"/>
  <c r="H488" i="65"/>
  <c r="H475" i="65"/>
  <c r="H470" i="65"/>
  <c r="H468" i="65"/>
  <c r="H442" i="65"/>
  <c r="H440" i="65"/>
  <c r="H438" i="65"/>
  <c r="H435" i="65"/>
  <c r="H433" i="65"/>
  <c r="H430" i="65"/>
  <c r="H428" i="65"/>
  <c r="H401" i="65"/>
  <c r="H387" i="65"/>
  <c r="H385" i="65"/>
  <c r="H370" i="65"/>
  <c r="H367" i="65"/>
  <c r="H365" i="65"/>
  <c r="H362" i="65"/>
  <c r="H361" i="65" s="1"/>
  <c r="H360" i="65"/>
  <c r="H359" i="65" s="1"/>
  <c r="H358" i="65"/>
  <c r="H357" i="65" s="1"/>
  <c r="H354" i="65"/>
  <c r="H352" i="65"/>
  <c r="H350" i="65"/>
  <c r="H348" i="65"/>
  <c r="H346" i="65"/>
  <c r="H342" i="65"/>
  <c r="H340" i="65"/>
  <c r="H337" i="65"/>
  <c r="H336" i="65" s="1"/>
  <c r="H334" i="65"/>
  <c r="H332" i="65"/>
  <c r="H330" i="65"/>
  <c r="H328" i="65"/>
  <c r="H326" i="65"/>
  <c r="H324" i="65"/>
  <c r="H322" i="65"/>
  <c r="H320" i="65"/>
  <c r="H318" i="65"/>
  <c r="H316" i="65"/>
  <c r="H314" i="65"/>
  <c r="H312" i="65"/>
  <c r="H310" i="65"/>
  <c r="H307" i="65"/>
  <c r="H305" i="65"/>
  <c r="H303" i="65"/>
  <c r="H301" i="65"/>
  <c r="H299" i="65"/>
  <c r="H297" i="65"/>
  <c r="H295" i="65"/>
  <c r="H293" i="65"/>
  <c r="H291" i="65"/>
  <c r="H289" i="65"/>
  <c r="H287" i="65"/>
  <c r="H282" i="65"/>
  <c r="H280" i="65"/>
  <c r="H278" i="65"/>
  <c r="H276" i="65"/>
  <c r="H274" i="65"/>
  <c r="H272" i="65"/>
  <c r="H267" i="65"/>
  <c r="H254" i="65"/>
  <c r="H184" i="65"/>
  <c r="H175" i="65" s="1"/>
  <c r="H173" i="65"/>
  <c r="H171" i="65"/>
  <c r="H167" i="65"/>
  <c r="H162" i="65"/>
  <c r="H160" i="65"/>
  <c r="H158" i="65"/>
  <c r="H155" i="65"/>
  <c r="H153" i="65"/>
  <c r="H151" i="65"/>
  <c r="H148" i="65"/>
  <c r="H119" i="65"/>
  <c r="H117" i="65"/>
  <c r="H115" i="65"/>
  <c r="H111" i="65"/>
  <c r="H109" i="65" s="1"/>
  <c r="H107" i="65"/>
  <c r="H105" i="65"/>
  <c r="H102" i="65"/>
  <c r="H99" i="65"/>
  <c r="H91" i="65"/>
  <c r="H87" i="65"/>
  <c r="H85" i="65"/>
  <c r="H83" i="65"/>
  <c r="H82" i="65"/>
  <c r="H81" i="65" s="1"/>
  <c r="H39" i="65"/>
  <c r="H35" i="65"/>
  <c r="H33" i="65"/>
  <c r="H30" i="65"/>
  <c r="H28" i="65"/>
  <c r="H25" i="65"/>
  <c r="H23" i="65"/>
  <c r="H21" i="65"/>
  <c r="H18" i="65"/>
  <c r="H16" i="65"/>
  <c r="H98" i="65" l="1"/>
  <c r="H38" i="65"/>
  <c r="H437" i="65"/>
  <c r="H339" i="65"/>
  <c r="H166" i="65"/>
  <c r="H712" i="65"/>
  <c r="H590" i="65"/>
  <c r="H621" i="65"/>
  <c r="H661" i="65"/>
  <c r="H447" i="65"/>
  <c r="H15" i="65"/>
  <c r="H121" i="65"/>
  <c r="H404" i="65"/>
  <c r="H684" i="65"/>
  <c r="H680" i="65" s="1"/>
  <c r="H730" i="65"/>
  <c r="H760" i="65"/>
  <c r="H780" i="65"/>
  <c r="H789" i="65"/>
  <c r="H718" i="65"/>
  <c r="H717" i="65" s="1"/>
  <c r="H432" i="65"/>
  <c r="H690" i="65"/>
  <c r="H356" i="65"/>
  <c r="H286" i="65"/>
  <c r="H271" i="65" s="1"/>
  <c r="H643" i="65"/>
  <c r="H755" i="65"/>
  <c r="H555" i="65"/>
  <c r="H473" i="65"/>
  <c r="H20" i="65"/>
  <c r="H32" i="65"/>
  <c r="H535" i="65"/>
  <c r="H648" i="65"/>
  <c r="H735" i="65"/>
  <c r="H794" i="65"/>
  <c r="H309" i="65"/>
  <c r="H572" i="65"/>
  <c r="H27" i="65"/>
  <c r="H389" i="65"/>
  <c r="H702" i="65"/>
  <c r="H767" i="65"/>
  <c r="H369" i="65"/>
  <c r="H526" i="65"/>
  <c r="H9" i="65" l="1"/>
  <c r="H589" i="65"/>
  <c r="H729" i="65"/>
  <c r="H114" i="65"/>
  <c r="H701" i="65"/>
  <c r="H364" i="65"/>
  <c r="H472" i="65"/>
  <c r="H754" i="65"/>
  <c r="H188" i="65"/>
  <c r="E23" i="62"/>
  <c r="H37" i="65" l="1"/>
</calcChain>
</file>

<file path=xl/sharedStrings.xml><?xml version="1.0" encoding="utf-8"?>
<sst xmlns="http://schemas.openxmlformats.org/spreadsheetml/2006/main" count="1995" uniqueCount="1147">
  <si>
    <t>ՀՀ առողջապահության նախարարություն</t>
  </si>
  <si>
    <t>ԸՆԴԱՄԵՆԸ</t>
  </si>
  <si>
    <t>Արտահիվանդանոցային բուժօգնության ծառայություններ</t>
  </si>
  <si>
    <t>11001</t>
  </si>
  <si>
    <t>Ամբուլատոր-պոլիկլինիկական բժշկական օգնության ծառայություններ</t>
  </si>
  <si>
    <t>11002</t>
  </si>
  <si>
    <t>Շարունակական հսկողություն պահանջող և առանձին հիվանդությունների բուժման ծառայություններ</t>
  </si>
  <si>
    <t>11003</t>
  </si>
  <si>
    <t>Մտավոր, հոգեկան (վարքագծային), լսողական, ֆիզիկական (շարժողական) և զարգացման այլ խանգարումներով երեխաների գնահատման և վերականգնողական բուժման ծառայություններ</t>
  </si>
  <si>
    <t>11004</t>
  </si>
  <si>
    <t>Հեմոդիալիզի և պերիտոնիալ դիալիզի անցկացման ծառայություններ</t>
  </si>
  <si>
    <t>11005</t>
  </si>
  <si>
    <t>ՄԻԱՎ/ՁԻԱՀ-ի կանխարգելման և բուժօգնության ծառայություններ</t>
  </si>
  <si>
    <t>11006</t>
  </si>
  <si>
    <t>Բնածին հիպոթիրեոզի, ֆենիլկենտոնուրիայի և լսողութան խանգարումների վաղ հայտնաբերման նպատակով նորածնային սկրինինգի անցկացում</t>
  </si>
  <si>
    <t>Զբաղվածության ծրագիր</t>
  </si>
  <si>
    <t xml:space="preserve"> Գործազուրկների, աշխատանաքից ազատման ռիսկ ունեցող, ինչպես նաև ազատազրկման ձևով պատիժը կրելու ավարտին վեց ամիս մնացած աշխատանք փնտրող անձանց մասնագիտական ուսուցման կազմակերպում</t>
  </si>
  <si>
    <t>Մասնագիտական կողմնորոշման, համակարգի մեթոդաբանության ապահովման և կադրերի վերապատրաստման ծառայություններ</t>
  </si>
  <si>
    <t xml:space="preserve">Աշխատանքի տոնավաճառի կազմակերպում </t>
  </si>
  <si>
    <t>ՀՀ աշխատանքի և սոցիալական հարցերի նախարարություն</t>
  </si>
  <si>
    <t>Ծրագիր</t>
  </si>
  <si>
    <t>այդ թվում՝</t>
  </si>
  <si>
    <t>Ընդամենը</t>
  </si>
  <si>
    <t>Միջոցառում</t>
  </si>
  <si>
    <t>Ծրագրային դասիչը</t>
  </si>
  <si>
    <t>......</t>
  </si>
  <si>
    <t>.......</t>
  </si>
  <si>
    <t>Ծրագրի /միջոցառման անվանումը</t>
  </si>
  <si>
    <t>ՇԵՆՔԵՐ ԵՎ ՇԻՆՈՒԹՅՈՒՆՆԵՐ                                       (տող5111+տող5112+տող5113)</t>
  </si>
  <si>
    <t xml:space="preserve"> ԱՅԼ ՀԻՄՆԱԿԱՆ ՄԻՋՈՑՆԵՐ                                                             (տող 5131+տող 5132+տող 5133+ տող5134)</t>
  </si>
  <si>
    <t>Ընթացիկ ծախսեր</t>
  </si>
  <si>
    <t>Աշխատանքի վարձատրություն</t>
  </si>
  <si>
    <t>Ծառայությունների և ապրանքների ձեռք բերում</t>
  </si>
  <si>
    <t xml:space="preserve"> Տոկոսավճարներ</t>
  </si>
  <si>
    <t>Սուբսիդիաներ</t>
  </si>
  <si>
    <t>Դրամաշնորհներ</t>
  </si>
  <si>
    <t>Սոցիալական նպաստներ և կենսաթոշակներ</t>
  </si>
  <si>
    <t>Այլ ծախսեր</t>
  </si>
  <si>
    <t xml:space="preserve"> Ոչ ֆինանսական ակտիվների գծով ծախսեր</t>
  </si>
  <si>
    <t>Հիմնական միջոցներ</t>
  </si>
  <si>
    <t>Պաշարներ</t>
  </si>
  <si>
    <t>Բարձրարժեք ակտվներ</t>
  </si>
  <si>
    <t>Չարտադրված ակտիվներ</t>
  </si>
  <si>
    <t xml:space="preserve"> Ոչ ֆինանսական ակտիվների իրացումից մուտքեր</t>
  </si>
  <si>
    <t>2019թ. բյուջե (հազար դրամ)</t>
  </si>
  <si>
    <t>XXXX</t>
  </si>
  <si>
    <t>Հաշմանդամներին աջակցության ծրագիր</t>
  </si>
  <si>
    <t>Հաշմանդամներին պրոթեզաօրթոպեդիկ պարագաներով,վերականգնման, տեխնիկական միջոցներով ապահովում և դրանց վերանորոգում</t>
  </si>
  <si>
    <t xml:space="preserve"> Բժշկասոցիալական վերականգնման ծառայություններ</t>
  </si>
  <si>
    <t>Հոգեկան առողջության վերականգնման ծառայություններ</t>
  </si>
  <si>
    <t>Տեսողությունը կորցրած հաշմանդամների համար հատուկ տառատեսակներով գրքերի տպագրության, տետրերի պատրաստման և ՙխոսող գրքերի՚ ձայնագրության ծառայություններ</t>
  </si>
  <si>
    <t>Հաշմանդամներին մատուցվող ծառայությունների ծրագրի իրականացման ապահովում</t>
  </si>
  <si>
    <t>ՀՀ մշակույթի նախարարություն</t>
  </si>
  <si>
    <t>11021</t>
  </si>
  <si>
    <t>Հավելված N NEW-1</t>
  </si>
  <si>
    <r>
      <t xml:space="preserve">2019 թվականի պետական բյուջեի ծախսային </t>
    </r>
    <r>
      <rPr>
        <sz val="10"/>
        <color theme="1"/>
        <rFont val="GHEA Grapalat"/>
        <family val="3"/>
      </rPr>
      <t xml:space="preserve">ծրագրերի և միջոցառումների գծով ծախսերն ըստ տնտեսագիտական դասակարգման </t>
    </r>
  </si>
  <si>
    <t>Դրամաշնորհ ստացող տնտեսվարող սուբյեկտի անվանումը</t>
  </si>
  <si>
    <t>Թանգարանային ծառայություններ և ցուցահանդեսներ</t>
  </si>
  <si>
    <t xml:space="preserve">Աջակցություն նոր ցուցադրությունների և ցուցահանդեսների կազմակերպմանը, հրատարակումներին, միջոցառումների իրականացմանը  </t>
  </si>
  <si>
    <t>«Ե.Չարենցի անվան գրականության և արվեստի թանգարան ՊՈԱԿ, «Պատմամշակութային արգելոց-թանգարանների և պատմական միջավայրի պահպանության ծառայություն ՊՈԱԿ</t>
  </si>
  <si>
    <t>Մշակութային արժեքների էլեկտրոնային տեղեկատվական շտեմարանի գործարկում</t>
  </si>
  <si>
    <t>«Հայաստանի ազգային պատկերասրահ» ՊՈԱԿ</t>
  </si>
  <si>
    <t>Կադրերի պատրաստում և վերապատրաստում</t>
  </si>
  <si>
    <t>«Հայաստանի պատմության թանգարան» ՊՈԱԿ, «ԻԿՕՄ-ի հայկական թանգարանների ազգային կոմիտե ՀԿ</t>
  </si>
  <si>
    <t>Մանկավարժահոգեբանական աջակցության ծառայություններ</t>
  </si>
  <si>
    <t>«Երևանի բժշկահոգեբանամանկավարժական գնահատման կենտրոն»  ՊՈԱԿ</t>
  </si>
  <si>
    <t>«Սիսիանի տարածքային մանկավարժահոգեբանական աջակցության կենտրոն»  ՊՈԱԿ</t>
  </si>
  <si>
    <t>«Գորիսի տարածքային մանկավարժահոգեբանական աջակցության կենտրոն»  ՊՈԱԿ</t>
  </si>
  <si>
    <t>«Կապանի տարածքային մանկավարժահոգեբանական աջակցության կենտրոն»  ՊՈԱԿ</t>
  </si>
  <si>
    <t>«Սպիտակի տարածքային մանկավարժահոգեբանական աջակցության կենտրոն» ՊՈԱԿ</t>
  </si>
  <si>
    <t>«Վանաձորի տարածքային մանկավարժահոգեբանական աջակցության կենտրոն» ՊՈԱԿ</t>
  </si>
  <si>
    <t>«Ստեփանավանի տարածքային մանկավարժահոգեբանական աջակցության կենտրոն» ՊՈԱԿ</t>
  </si>
  <si>
    <t>«Արմավիրի մտավոր թերզարգացում ունեցող երեխաների թիվ 1 հատուկ (օժանդակ) դպրոց» ՊՈԱԿ</t>
  </si>
  <si>
    <t xml:space="preserve">«Վաղարշապատի մտավոր թերզարգացում ունեցող երեխաների թիվ 2 հատուկ (օժանդակ) դպրոց» ՊՈԱԿ  </t>
  </si>
  <si>
    <t>«Հույսի կամուրջ» ՀԿ</t>
  </si>
  <si>
    <t>XXXXXX</t>
  </si>
  <si>
    <t>«ՀՀ 2019թ պետական բյուջեի մասին» ՀՀ օրենքով նախատեսված այն ծրագրերի միջոցառումների ցանկը, որոնց գծով հատկացումների գլխավոր կարգադրիչ հանդիսացող համապատասխան պետական կառավարման մարմինների կողմից այդ հատկացումների գումարները տնտեսվարող սուբյեկտներին տրամադրվելու են դրամաշնորհների տեսքով՝ առանց մրցույթի</t>
  </si>
  <si>
    <t>ՀՀ պետական կառավարման մարմնի անվանումը</t>
  </si>
  <si>
    <t>Տրամադրվող դրամաշնորհի գումարը (հազար դրամ)</t>
  </si>
  <si>
    <t>Ծրագրի/Միջոցառման/ Ծախսերի ուղղության անվանումը</t>
  </si>
  <si>
    <t>Թանգարանների ծրագիր</t>
  </si>
  <si>
    <t>Հանրակրթության ծրագիր</t>
  </si>
  <si>
    <t>ՀՀ Կրթության և գիտության նախարարություն</t>
  </si>
  <si>
    <t>Հավելված N NEW-6</t>
  </si>
  <si>
    <t>Տարի</t>
  </si>
  <si>
    <t>հազար դրամներով</t>
  </si>
  <si>
    <t>այդ թվում՝ ըստ ուղղությունների</t>
  </si>
  <si>
    <t>Գերատեսչական  պատկանելություն</t>
  </si>
  <si>
    <t>Բյուջետային հատկացումների գլխավոր կարգադրիչների, ծրագրերի, միջոցառումների, ծախսային ուղղությունների անվանումները</t>
  </si>
  <si>
    <t>ՀՀ գիտությունների ազգային ակադեմիա</t>
  </si>
  <si>
    <t xml:space="preserve">Ենթակառուցվածքի պահպանում ու զարգացում </t>
  </si>
  <si>
    <t>ՀՀ ԳԱԱ «Մաթեմատիկայի ինստիտուտ» ՊՈԱԿ</t>
  </si>
  <si>
    <t>ՀՀ ԳԱԱ «Մեխանիկայի ինստիտուտ» ՊՈԱԿ</t>
  </si>
  <si>
    <t>ՀՀ ԳԱԱ «Ինֆորմատիկայի  և ավտոմատացման պրոբլեմների ինստիտուտ» ՊՈԱԿ</t>
  </si>
  <si>
    <t>ՀՀ ԳԱԱ «Ֆիզիկական հետազոտությունների  ինստիտուտ» ՊՈԱԿ</t>
  </si>
  <si>
    <t>ՀՀ ԳԱԱ «Ռադիոֆիզիկայի  և էլեկտրոնիկայի ինստիտուտ» ՊՈԱԿ</t>
  </si>
  <si>
    <t>ՀՀ ԳԱԱ «Ֆիզիկայի կիրառական պրոբլեմների ինստիտուտ» ՊՈԱԿ</t>
  </si>
  <si>
    <t>ՀՀ ԳԱԱ «Երկրաբանական  գիտությունների  ինստիտուտ» ՊՈԱԿ</t>
  </si>
  <si>
    <t>ՀՀ ԳԱԱ «Ա.Նազարովի անվան երկրաֆիզիկայի և ինժեներային սեյսմբանության ինստիտուտ» ՊՈԱԿ</t>
  </si>
  <si>
    <t>ՀՀ ԳԱԱ «Օրգանական և դեղագործական քիմիայի գիտատեխնոլոգիական կենտրոն» ՊՈԱԿ</t>
  </si>
  <si>
    <t>ՀՀ ԳԱԱ «Ա. Թախտաջյանի անվան բուսաբանության ինստիտուտ» ՊՈԱԿ</t>
  </si>
  <si>
    <t>ՀՀ ԳԱԱ «Կենդանաբանության և հիդրոէկոլոգիայի գիտական կենտրոն» ՊՈԱԿ</t>
  </si>
  <si>
    <t>ՀՀ ԳԱԱ «Հ. Բունիաթյանի անվան կենսաքիմիայի  ինստիտուտ» ՊՈԱԿ</t>
  </si>
  <si>
    <t>ՀՀ ԳԱԱ «Լ. Օրբելու անվան ֆիզիոլոգիայի ինստիտուտ» ՊՈԱԿ</t>
  </si>
  <si>
    <t>ՀՀ ԳԱԱ «Մոլեկուլային կենսաբանության ինստիտուտ» ՊՈԱԿ</t>
  </si>
  <si>
    <t>ՀՀ ԳԱԱ «Էկոլոգանոոսֆերային հետազոտությունների կենտրոն» ՊՈԱԿ</t>
  </si>
  <si>
    <t>ՀՀ ԳԱԱ «Պատմության ինստիտուտ» ՊՈԱԿ</t>
  </si>
  <si>
    <t>ՀՀ ԳԱԱ «Արևելագիտության ինստիտուտ» ՊՈԱԿ</t>
  </si>
  <si>
    <t>ՀՀ ԳԱԱ «Հնագիտության և ազգագրության ինստիտուտ» ՊՈԱԿ</t>
  </si>
  <si>
    <t>ՀՀ ԳԱԱ «Շիրակի հայագիտական հետազոտությունների կենտրոն» ՊՈԱԿ</t>
  </si>
  <si>
    <t>ՀՀ ԳԱԱ «Մ. Քոթանյանի անվան տնտեսագիտության ինստիտուտ» ՊՈԱԿ</t>
  </si>
  <si>
    <t>ՀՀ ԳԱԱ «Փիլիսոփայության, սոցիոլոգիայի և իրավունքի ինստիտուտ» ՊՈԱԿ</t>
  </si>
  <si>
    <t>ՀՀ ԳԱԱ «Մ. Աբեղյանի անվան գրականության ինստիտուտ» ՊՈԱԿ</t>
  </si>
  <si>
    <t>ՀՀ ԳԱԱ «Հ. Աճառյանի անվան լեզվի ինստիտուտ» ՊՈԱԿ</t>
  </si>
  <si>
    <t>ՀՀ ԳԱԱ «Արվեստի ինստիտուտ» ՊՈԱԿ</t>
  </si>
  <si>
    <t>ՀՀ ԳԱԱ «Փորձաքննությունների ազգային բյուրո» ՊՈԱԿ</t>
  </si>
  <si>
    <t>Միջազգային գիտատեխնիկական կենտրոնի գրասենյակի պահպանում</t>
  </si>
  <si>
    <t>Միջազգային գիտատեխնիկական կենտրոնի հայկական տարածաշրջանային բաժանմունք</t>
  </si>
  <si>
    <t>ՀՀ ԳԱԱ «Հայկենսատեխնոլոգիա» գիտաարտադրական կենտրոն» ՊՈԱԿ</t>
  </si>
  <si>
    <t>ՀՀ ԳԱԱ «ԻԿՐԱՆԵՏ կենտրոն» ՄԿ</t>
  </si>
  <si>
    <t>«Հայկական հանրագիտարան հրատարակչություն» ՊՈԱԿ</t>
  </si>
  <si>
    <t>«ՀՀ գիտությունների ազգային ակադեմիա» ՈԱԿ</t>
  </si>
  <si>
    <t>ՀՀ գիտությունների ազգային ակադեմիայի համակարգի գիտական գործուղումների իրականացում</t>
  </si>
  <si>
    <t>ՀՀ գիտությունների ազգային ակադեմիա (ՀՀ ԳԱԱ համակարգի ինստիտուտների գիտական սարքավորումների սպասարկում,  վերազինում, գիտափորձերի իրականացման համար նյութերի ձեռքբերում և չնախատեսված անհետաձգելի ծախսերի կատարում)</t>
  </si>
  <si>
    <t>Ակադեմիկոս Վ.Հ. Համբարձումյանի անվան միջազգային գիտական մրցանակի շնորհման և դրա հետ կապված աշխատանքների իրականացում</t>
  </si>
  <si>
    <t xml:space="preserve">«Հայագիտական ուսումնասիրությունները ֆինանսավորող համահայկական հիմնադրամի»  պահպանում ու զարգացում </t>
  </si>
  <si>
    <t>ԸՆԴԱՄԵՆԸ- ՀՀ գիտությունների ազգային ակադեմիա</t>
  </si>
  <si>
    <t>Ենթակառուցվածքի պահպանում ու զարգացում</t>
  </si>
  <si>
    <t>ՀՀ ԱՆ «Հիվանդությունների վերահսկման և կանխարգելման ազգային կենտրոն» ՊՈԱԿ</t>
  </si>
  <si>
    <t>ՀՀ ԱՆ «Դատաբժշկական գիտագործնական կենտրոն» ՊՈԱԿ</t>
  </si>
  <si>
    <t>ԸՆԴԱՄԵՆԸ- ՀՀ  առողջապահության նախարարություն</t>
  </si>
  <si>
    <t>ԸՆԴԱՄԵՆԸ-  ՀՀ Երևանի   քաղաքապետարան</t>
  </si>
  <si>
    <t>Օրգանական քիմիայի ԳՀ լաբորատորիայի պահպանում ու զարգացում</t>
  </si>
  <si>
    <t>«Երևանի պետական համալսարան» հիմնադրամ</t>
  </si>
  <si>
    <t>Ասիմետրիկ սինթեզի լաբորատորիայի պահպանում ու զարգացում</t>
  </si>
  <si>
    <t>Անօրգանական քիմիայի ԳՀ լաբորատորիայի պահպանում ու զարգացում</t>
  </si>
  <si>
    <t>Ֆարմացիայի ինստիտուտի պահպանում ու զարգացում</t>
  </si>
  <si>
    <t>Կենսաբանության  ԳՀԻ ենթակառուցվածքի պահպանում ու զարգացում</t>
  </si>
  <si>
    <t>Ֆիզիկայի ԳՀԻ ենթակառուցվածքի պահպանում ու զարգացում</t>
  </si>
  <si>
    <t>Գիտահետազոտական սեկտորի պահպանում ու զարգացում</t>
  </si>
  <si>
    <t>Կիրառական սոցիոլոգիայի լաբորատորիայի պահպանում ու զարգացում</t>
  </si>
  <si>
    <t>Անձի և մասնագիտական գործունեության հոգեբանության ԳՀ լաբորատորիայի պահպանում ու զարգացում</t>
  </si>
  <si>
    <t>Մետաղ-օքսիդային կիսահաղորդիչների և բազմակոմպոնենտ միացությունների հիման վրա ճառագայթային էներգիայի փոխակերպիչների, տարբեր գազերի ու կենսաբանական նանոկառուցվածքային սենսորների և այլ սարքերի ստեղծում ու հետազոտում</t>
  </si>
  <si>
    <t>Ուժեղ դաշտերի ֆիզիկայի կենտրոնի պահպանում ու զարգացում</t>
  </si>
  <si>
    <t xml:space="preserve">Հայագիտական հետազոտությունների ինստիտուտի պահպանում ու զարգացում </t>
  </si>
  <si>
    <t>Քաղաքակրթական և մշակութային հետազոտությունների կենտրոնի պահպանում ու զարգացում</t>
  </si>
  <si>
    <t>Ակադեմիկոս Ա.Ն. Սիսակյանի անվան հեռանկարային հետազոտությունների միջազգային կենտրոնի պահպանում ու զարգացում</t>
  </si>
  <si>
    <t xml:space="preserve">Կիրառական երկրաբանության լաբորատորիայի պահպանում ու զարգացում </t>
  </si>
  <si>
    <t xml:space="preserve">Տեղեկատվական տեխնոլոգիաների կրթական և հետազոտական կենտրոնի պահպանում ու զարգացում </t>
  </si>
  <si>
    <t>Գիտության ոլորտում ենթակառուցվածքի, նյութատեխնիկական բազայի արդիականացում</t>
  </si>
  <si>
    <t>Եվրոպական ուսումնասիրությունների  կենտրոնին պետական աջակցություն</t>
  </si>
  <si>
    <t xml:space="preserve">Ենթամիլիմետրային ալիքների ԳՀ լաբորատորիայի պահպանում ու զարգացում  </t>
  </si>
  <si>
    <t>Ֆիզիկական քիմիայի ԳՀ լաբորատորիայի պահպանում ու զարգացում</t>
  </si>
  <si>
    <t>Փորձարարական հոգեբանության ԳՀ լաբորատորիայի պահպանում ու զարգացում</t>
  </si>
  <si>
    <t>Կոսմոլոգիայի ԳՀ կենտրոնի պահպանում ու զարգացում</t>
  </si>
  <si>
    <t>Էկոլոգիական անվտանգության կենտրոնի պահպանում ու զարգացում</t>
  </si>
  <si>
    <t>Անձ և սոցիալական միջավայր ԳՀ լաբորատորիայի պահպանում ու զարգացում</t>
  </si>
  <si>
    <t>Մեխանիկայի ԳՀ լաբորատորիայի պահպանում ու զարգացում</t>
  </si>
  <si>
    <t>Էկոլոգիական իրավունքի գիտաուսումնական կենտրոնի պահպանում ու զարգացում</t>
  </si>
  <si>
    <t>Համալսարանական կրթության ինստիտուցիոնալ հետազոտությունների լաբորատորիայի պահպանում ու զարգացում</t>
  </si>
  <si>
    <t>Ռազմավարական հետազոտությունների ԳՀ լաբորատորիայի պահպանում ու զարգացում</t>
  </si>
  <si>
    <t>Հակահայկական քարոզչական դիսկուրսի հետազոտությունների լաբորատորիայի պահպանում ու զարգացում</t>
  </si>
  <si>
    <t>Միջմշակութային կրոնագիտական կենտրոնի պահպանում ու զարգացում</t>
  </si>
  <si>
    <t>Մաթեմատիկական հետազոտությունների կենտրոնի պահպանում ու զարգացում</t>
  </si>
  <si>
    <t>Գերխիտ աստղերի ֆիզիկայի ԳՀ լաբորատորիայի պահպանում ու զարգացում</t>
  </si>
  <si>
    <t>Բրիտանական գրականության և լեզվամշակույթի լաբորատորիայի պահպանում ու զարգացում</t>
  </si>
  <si>
    <t>ԵՊՀ ֆիզիկատեխնիկական հետազոտությունների կենտրոն</t>
  </si>
  <si>
    <t>Նանոպլազմոնիկա ԳՀ լաբորատորիայի պահպանում ու զարգացում</t>
  </si>
  <si>
    <t>«Հելիոտեխնիկա» բազային ԳՀ լաբորատորիայի պահպանում ու զարգացում</t>
  </si>
  <si>
    <t>«Նյութագիտություն և մետալուրգիա» բազային ԳՀ լաբորատորիայի պահպանում ու զարգացում</t>
  </si>
  <si>
    <t>«Մեքենաշինական տեխնոլոգիաներ» բազային ԳՀ լաբորատորիայի պահպանում ու զարգացում</t>
  </si>
  <si>
    <t>«Պոլիմերացման պրոցեսների մակրոկինետիկա» բազային ԳՀ լաբորատորիայի պահպանում ու զարգացում</t>
  </si>
  <si>
    <t>«Մեքենայական թարգմանություն» բազային ԳՀ լաբորատորիայի պահպանում ու զարգացում</t>
  </si>
  <si>
    <t>«Ռենտգենակառուցվածքային հետազոտություններ» բազային ԳՀ լաբորատորիայի պահպանում ու զարգացում</t>
  </si>
  <si>
    <t>«Էլեկտրատեխնոլոգիաներ» բազային ԳՀ լաբորատորիայի պահպանում ու զարգացում</t>
  </si>
  <si>
    <t>«Էլեկտրամեխանիկա և էլեկտրառադիոնյութեր» բազային ԳՀ լաբորատորիայի պահպանում ու զարգացում</t>
  </si>
  <si>
    <t>«Կիսահաղորդչային ֆոտոէլեկտրական սարքեր» բազային ԳՀ լաբորատորիայի պահպանում ու զարգացում</t>
  </si>
  <si>
    <t>«Ֆոտոէլեկտրոնային սարքեր կապի օպտիկական համակարգերում» բազային ԳՀ լաբորատորիայի պահպանում ու զարգացում</t>
  </si>
  <si>
    <t>«Համակարգային վերլուծություն» բազային ԳՀ լաբորատորիայի պահպանում ու զարգացում</t>
  </si>
  <si>
    <t>«Շփագիտություն» բազային ԳՀ լաբորատորիայի պահպանում ու զարգացում</t>
  </si>
  <si>
    <t>«Միկրո- և նանոէլեկտրոնիկա» բազային ԳՀ լաբորատորիայի պահպանում ու զարգացում</t>
  </si>
  <si>
    <t>«Քիմիական տեխնոլոգիաներ և պոլիմերային նանոկոմպոզիտներ» բազային ԳՀ լաբորատորիայի պահպանում ու զարգացում</t>
  </si>
  <si>
    <t>«Գյուղատնտեսական թունաքիմիկատների ստացում և որակի վերահսկում» բազային ԳՀ լաբորատորիայի պահպանում ու զարգացում</t>
  </si>
  <si>
    <t>«Ռոբոտատեխնիկա» բազային ԳՀ լաբորատորիայի պահպանում ու զարգացում</t>
  </si>
  <si>
    <t>«Էլեկտրամագինսական համակարգեր» բազային ԳՀ լաբորատորիայի պահպանում ու զարգացում</t>
  </si>
  <si>
    <t>«Հիդրոտեխնիկա» բազային ԳՀ լաբորատորիայի պահպանում ու զարգացում</t>
  </si>
  <si>
    <t>Տեխնոլոգիական չափումների բազային ԳՀ լաբորատորիայի պահպանում ու զարգացում</t>
  </si>
  <si>
    <t>Համակարգի գիտական գործուղումների իրականացում</t>
  </si>
  <si>
    <t>Միջազգային գիտական համագործակցություն</t>
  </si>
  <si>
    <t>Երիտասարդ գիտնականների դպրոցների կազմակերպման աջակցություն</t>
  </si>
  <si>
    <t>Գիտական միջոցառումների կազմակերպման աջակցություն</t>
  </si>
  <si>
    <t>Ակադեմիկոս Ռ. Մովսիսյանի անվան ինժեներական գեոդեզիայի պրոբլեմային լաբորատորիայի  պահպանում և զարգացում</t>
  </si>
  <si>
    <t>Ակադեմիկոս Ալ. Թամանյանի անվան քաղաքաշինության, ճարտարապետության և շինարարության պրոբլեմային լաբորատորիայի  պահպանում և զարգացում</t>
  </si>
  <si>
    <t>Հայաստանի Հանրապետությունում շինարարական նյութերի և տեխնոլոգիաների արդիականացման հիմնախնդիրները և առաջարկություններ դրանց լուծման վերաբերյալ</t>
  </si>
  <si>
    <t>Ակադեմիկոս Ի. Եղիազարովի անվան ջրային համակարգերի, ջրային ռեսուրսների կառավարման և համալիր օգտագործման պրոբլեմային լաբորատորիայի  պահպանում և զարգացում</t>
  </si>
  <si>
    <t>Հակաուռուցքային և հակաօքսիդիչ բնական միացությունների համակցված ազդեցության ուսումնասիրությունը</t>
  </si>
  <si>
    <t>Հայ-ռուսական (սլավոնական) համալսարանի կրիտիկական տեխնոլոգիաների գիտահետազոտական կենտրոնի պահպանում ու զարգացում</t>
  </si>
  <si>
    <t>Հայ-ռուսական (սլավոնական) համալսարանի գիտահետազոտական կենտրոնի պահպանում ու զարգացում</t>
  </si>
  <si>
    <t>ԴՆԹ-ի տարբեր կառուցվածքներում փոփոխությունների ուսումնասիրությունը օնտոգենեզի ժամանակ և տարբեր բնական կենսաբանական ակտիվ միացությունների ազդեցությամբ</t>
  </si>
  <si>
    <t>Բարդ երկրաչափությամբ և տարբեր սահմանափակող պոտենցիալներով քվանտային նանոկառուցվածքների ֆիզիկական հատկությունների ուսումնասիրումը</t>
  </si>
  <si>
    <t>Հայ-ռուսական (սլավոնական) համալսարանի Իրավունքի և քաղաքականության ինստիտուտի «Ազգային անվտանգության ոլորտում ռազմավարական հետազոտությունների լաբորատորիայի» պահպանում և զարգացում</t>
  </si>
  <si>
    <t xml:space="preserve">Երևանի Մ. Հերացու անվան պետական բժշկական համալսարանի գիտական գործունեության ենթակառուցվածքի համակարգում, պահպանում ու զարգացում </t>
  </si>
  <si>
    <t>ՀԱԱՀ «Ագրոկենսատեխնոլոգիայի գիտական կենտրոն» մասնաճյուղի պահպանում ու զարգացում</t>
  </si>
  <si>
    <t>ՀԱԱՀ «Խաղողապտղագինեգործության գիտական կենտրոն» մասնաճյուղի պահպանում ու զարգացում</t>
  </si>
  <si>
    <t>ՀԱԱՀ «Հ. Պետրոսյանի անվան հողագիտության, ագրոքիմիայի և մելիորացիայի գիտական կենտրոն» մասնաճյուղի պահպանում ու զարգացում</t>
  </si>
  <si>
    <t>Գյուղատնտեսության մեքենայացման, էլեկտրիֆիկացման և ավտոմոբիլային  փոխադրումների ԳՀ ինստիտուտի պահպանում ու զարգացում</t>
  </si>
  <si>
    <t>Պարենամթերքի տեխնոլոգիաների, սննդի անվտանգության և կենսատեխնոլոգիայի ԳՀ ինստիտուտի պահպանում ու զարգացում</t>
  </si>
  <si>
    <t>Գյուղատնտեսական կենդանիների գենետիկայի,  սելեկցիայի և կերակրման պրոբլեմային լաբորատորիայի  պահպանում ու զարգացում</t>
  </si>
  <si>
    <t>Բույսերի գենոֆոնդի և սելեկցիայի լաբորատորիայի  պահպանում ու զարգացում</t>
  </si>
  <si>
    <t>Էկոլոգիայի և օրգանական գյուղատնտեսության  պրոբլեմային լաբորատորիայի  պահպանում ու զարգացում</t>
  </si>
  <si>
    <t>Անասնաբուժության և անասնաբուժական սանիտարական փորձաքննության  պրոբլեմային լաբորատորիայի  պահպանում ու զարգացում</t>
  </si>
  <si>
    <t>Ագրարային քաղաքականության և տնտեսագիտության հետազոտական կենտրոնի պահպանում ու զարգացում</t>
  </si>
  <si>
    <t>«Շախմատ» ԳՀԻ ենթակառուցվածքի պահպանում և զարգացում</t>
  </si>
  <si>
    <t>Սովորողների հոգեբանական անվտանգության ապահովման հմտությունների ձևավորում</t>
  </si>
  <si>
    <t>Մաթեմատիկայի դպրոցական դասընթացի գիտամանկավարժական և արժեբանական հիմունքները կրթական նոր հարացույցի պայմաններում</t>
  </si>
  <si>
    <t xml:space="preserve">Քվանտային էլեկտրոնիկայի և ինտեգրալային օպտիկայի նոր նյութերի լաբորատորիայի պահպանում ու զարգացում </t>
  </si>
  <si>
    <t>Ընդհանուր մեթոդաբանության և մանկավարժական նորարարության լաբորատորիայի պահպանում ու զարգացում</t>
  </si>
  <si>
    <t>Փոխակերպական հասարակության հիմնախնդիրները. մեթոդաբանական և մեթոդական տեսանկյուններ</t>
  </si>
  <si>
    <t>Կենսաբանական ակտիվ միացությունների ուսումնասիրման և կենսաանվտանգության գիտական լաբորատորիայի պահպանում ու զարգացում</t>
  </si>
  <si>
    <t>Հայաստանը 1920-1991 թվականներին</t>
  </si>
  <si>
    <t>Լեզվաբանական (լեզվական) միջմշակութային կրթության նորարարական լաբորատորիայի պահպանում ու զարգացում</t>
  </si>
  <si>
    <t>Հեռանկարային ուսումնասիրությունների և նախաձեռնությունների կենտրոնի պահպանում ու զարգացում</t>
  </si>
  <si>
    <t>Սյունիքի նյութական և հոգևոր (ոչ նյութական) ժառանգությունը</t>
  </si>
  <si>
    <t>Նանո և միկրոտեխնիկայի նյութերի և կառուցվածքների մեխանիկայի պրոբլեմային լաբորատորիայի պահպանում ու զարգացում</t>
  </si>
  <si>
    <t>Հայ ժողովրդական երաժշտական ստեղծագործության ուսումնասիրություն</t>
  </si>
  <si>
    <t>Գիտության ոլորտում տեղեկատվական ցանցերի պահպանում ու զարգացում</t>
  </si>
  <si>
    <t>ՀՀ ԳԱԱ «Ինֆորմատիկայի և ավտոմատացման պրոբլեմների ինստիտուտ» ՊՈԱԿ</t>
  </si>
  <si>
    <t>Հումանիտար հետազոտությունների կենտրոն</t>
  </si>
  <si>
    <t>Ազգային արխիվի պահպանում (հայ ժողովրդի նոր և նորագույն շրջանի պատմության աղբյուրագիտական բազայի ստեղծում)</t>
  </si>
  <si>
    <t>Կրթության որակի ապահովում</t>
  </si>
  <si>
    <t>ՀՀ-ում գիտական որակավորման, գիտական աստիճանի և գիտական կոչման վկայագրերի հանձնման, միջազգային կապերի զարգացման, ատենախոսությունների թվայնացման և գիտնականների շտեմարանների ստեղծման ու շահագործման գործընթացների իրականացում</t>
  </si>
  <si>
    <t>Գիտական և գիտատեխնիկական հետազոտությունների ծրագիր</t>
  </si>
  <si>
    <t xml:space="preserve">Գիտական կազմակերպությունների և բուհերի գիտական ստորաբաժանումների  զարգացում, ծրագրերի իրականացում, գիտական սարքավորումների արդիականացում, միջազգային համագործակցության աջակցություն </t>
  </si>
  <si>
    <t xml:space="preserve">ՀՀ ազգային անտենային էտալոնների պահպանում և զարգացման </t>
  </si>
  <si>
    <t>Արագացուցչային ֆիզիկայի և տեխնիկայի բնագավառում գիտական և գիտատեխնիկական հետազոտությունների իրականացում</t>
  </si>
  <si>
    <t>Ֆիզիկայի բնագավառում արդիական գիտական ներուժի ապահովում</t>
  </si>
  <si>
    <t xml:space="preserve">Ֆիզիկայի բնագավառում գիտական և գիտատեխնիկական հետազոտությունների իրականացում  </t>
  </si>
  <si>
    <t xml:space="preserve">Հին ձեռագրերի ինստիտուտի, ցեղասպանության թանգարանի, Բյուրարկանի աստղադիտարանի, Հայկենսատոխնոլոգիայի կենսաբանական թանգարանի, ԵՊՀ գրադարանի պահպանում </t>
  </si>
  <si>
    <t>ՀՀ ԳԱԱ «Հայկենսատեխնոլոգիա» գիտաարտադրական կենտրոն»  ՊՈԱԿ</t>
  </si>
  <si>
    <t xml:space="preserve">ՀՀ ԳԱԱ «Վ. Համբարձումյանի անվան Բյուրականի աստղադիտարան» ՊՈԱԿ </t>
  </si>
  <si>
    <t>ՀՀ ԳԱԱ իսկական և թղթակից անդամների պատվովճարների տրամադրում</t>
  </si>
  <si>
    <t xml:space="preserve">ՀՀ ԳԱԱ համակարգի կազմակերպությունները սարքավորումներով վերազինում </t>
  </si>
  <si>
    <t>Բարձրագույն և հետբուհական մասնագիտական կրթության ծրագիր</t>
  </si>
  <si>
    <t>Կրթաթոշակներ ասպիրանտական և դոկտորանտական կրթության մեջ գտնվող անձանց</t>
  </si>
  <si>
    <t>Գիտական կադրերի պատրաստման համար նպաստների տրամադրում</t>
  </si>
  <si>
    <t>Գիտական և գիտատեխնիկական գործունեության պայմանագրային (թեմատիկ) հետազոտություններ</t>
  </si>
  <si>
    <t>Գիտական և գիտատեխնիկական նպատակային-ծրագրային հետազոտություններ</t>
  </si>
  <si>
    <t>ԵՊՀ հիմնադրամի «Տեղեկատվական անվտանգության գիտահետազոտական կենտրոն» ծրագրին պետական աջակցություն</t>
  </si>
  <si>
    <t>«Մատենադարան» հիմնադրամի «Մատենադարանի մեծադիր ձեռագրերի (Հայսմավուրքներ, Ճառընտիրներ) և հազվագյուտ վավերագրերի ամրակայում ու գիտատեխնիկական մշակում» ծրագրին պետական աջակցություն</t>
  </si>
  <si>
    <t>«Մատենադարան» Մ. Մաշտոցի անվան հին ձեռագրերի ԳՀԻ» հիմնադրամ</t>
  </si>
  <si>
    <t>ՀՀ ԳԱԱ ԻԱՊԻ ՊՈԱԿ-ի «Ամպային հաշվարկների միջավայրի ստեղծում գիտական և կիրառական խնդիրների լուծման համար» ծրագրին պետական աջակցություն</t>
  </si>
  <si>
    <t>ՀՀ գիտությունների ազգային ակադեմիայի «Ինֆորմատիկայի և ավտոմատացման պրոբլեմների ինստիտուտ» ՊՈԱԿ</t>
  </si>
  <si>
    <t>ՀՀ ԳԱԱ ՀԱԻ ՊՈԱԿ-ի «Սեփական և այլազգի միջավայրում հայերի համեմատական հետազոտության հիմնական ուղղությունները. ուսումնասիրության խնդիրներն ու հեռանկարները» ծրագրին պետական աջակցություն</t>
  </si>
  <si>
    <t>ՀՀ գիտությունների ազգային ակադեմիայի «Հնագիտության և ազգագրության ինստիտուտ» ՊՈԱԿ</t>
  </si>
  <si>
    <t>ՀՀ ԳԱԱ «Էկոկենտրոն» ՊՈԱԿ-ի «Փորձագիտական երկրաքիմիական քարտեզների մշակում կայուն գյուղատնտեսության զարգացման և սննդի անվտանգության ապահովման համար» ծրագրին պետական աջակցություն</t>
  </si>
  <si>
    <t>ՀՀ գիտությունների ազգային ակադեմիայի «Էկոլոգանոոսֆերային հետազոտությունների կենտրոն» ՊՈԱԿ</t>
  </si>
  <si>
    <t>ՀՀ գիտությունների ազգային ակադեմիայի «Կենդանաբանության և հիդրոէկոլոգիայի գիտական կենտրոն» ՊՈԱԿ</t>
  </si>
  <si>
    <t>ՀՀ պաշտպանության նախարարություն</t>
  </si>
  <si>
    <t>Պաշտպանության բնագավառում գիտական և գիտատեխնիկական նպատակային հետազոտություններ</t>
  </si>
  <si>
    <t>&lt;&lt;Գիտական և գիտատեխնիկական նպատակային-ծրագրային հետազոտություններ&gt;&gt; ծրագրի շրջանակներում կատարվող հատուկ գիտահետազոտական և փորձակոնստրուկտորական աշխատանքներ</t>
  </si>
  <si>
    <t>Պետական ծրագրերում ընդգրկված գիտական աստիճան ունեցող գիտաշխատողներին հավելավճարներ տրամադրում</t>
  </si>
  <si>
    <t>Բյուջետային հատկացումների գլխավոր կարգադրիչների, ծրագրերի, միջոցառումների անվանումները</t>
  </si>
  <si>
    <t xml:space="preserve">ՀՀ վարչապետի աշխատակազմ
</t>
  </si>
  <si>
    <t>Հավելված N 5</t>
  </si>
  <si>
    <t>Ծրագրային դասիչ</t>
  </si>
  <si>
    <t>Միջոցառումները կատարող պետական մարմինների և դրամաշնորհ ստացող տնտեսվարող սուբյեկտների անվանումները</t>
  </si>
  <si>
    <t>ՀՀ վարչապետի աշխատակազմ</t>
  </si>
  <si>
    <t>Մրցույթով ընտրված կազմակերպություն</t>
  </si>
  <si>
    <t>Հանրային իրազեկում</t>
  </si>
  <si>
    <t>Հանրային իրազեկում և հասարակական-քաղաքագիտական հետազոտություններ</t>
  </si>
  <si>
    <t>«Հանրային կապերի և տեղեկատվության կենտրոն» ՊՈԱԿ</t>
  </si>
  <si>
    <t>«Միր» միջպետական հեռուստառադիոընկերություն» ՓԲԸ Հայաստանի մասնաճյուղ</t>
  </si>
  <si>
    <t>ՀՀ վարչապետի լիազորությունների իրականացման ապահովում</t>
  </si>
  <si>
    <t>Կինեմատոգրաֆիայի ծրագիր</t>
  </si>
  <si>
    <t>Կինոնկարների արտադրություն</t>
  </si>
  <si>
    <t>Կինո-ֆոտո-ֆոնո հավաքածուի պահպանման ծառայություններ</t>
  </si>
  <si>
    <t xml:space="preserve">«Հայաստանի ազգային կինոկենտրոն» ՊՈԱԿ </t>
  </si>
  <si>
    <t>«Փաստավավերագրական ֆիլմերի «Հայկ» կինոստուդիա» ՊՈԱԿ</t>
  </si>
  <si>
    <t>Ազգային կինոծրագրերի իրականացում</t>
  </si>
  <si>
    <t>Փաստավավերագրական կինոծրագրերի իրականացում</t>
  </si>
  <si>
    <t>Աջակցություն կինոարվեստին</t>
  </si>
  <si>
    <t>Միջազգային և հանրապետական կինոփառատոներ</t>
  </si>
  <si>
    <t>Մշակութային ժառանգության ծրագիր</t>
  </si>
  <si>
    <t>Պատմամշակութային ժառանգության գիտահետազոտական աշխատանքներ</t>
  </si>
  <si>
    <t>«Պատմամշակութային ժառանգության գիտահետազոտական կենտրոն» ՊՈԱԿ</t>
  </si>
  <si>
    <t>Մշակութային արժեքների փորձաքննության ծառայություններ</t>
  </si>
  <si>
    <t>«Մշակութային արժեքների փորձաքիտական կենտրոն» ՊՈԱԿ</t>
  </si>
  <si>
    <t>Աջակցություն հայկական պատմամշակութային հուշարձանների վավերագրմանը</t>
  </si>
  <si>
    <t>«Հայաստանի պատմության թանգարան» ՊՈԱԿ</t>
  </si>
  <si>
    <t>«Ե.Չարենցի անվան գրականության և արվեստի թանգարան» ՊՈԱԿ</t>
  </si>
  <si>
    <t>«Հովհաննես Շարամբեյանի անվան ժողովրդական ստեղծագործության կենտրոն» ՊՈԱԿ</t>
  </si>
  <si>
    <t>«Ռուսական արվեստի թանգարան /պրոֆ. Ա.Աբրահամյանի հավաքածու/» ՊՈԱԿ</t>
  </si>
  <si>
    <t>«Մ.Սարյանի տուն-թանգարան» ՊՈԱԿ</t>
  </si>
  <si>
    <t>«Հ.Թումանյանի թանգարան» ՊՈԱԿ</t>
  </si>
  <si>
    <t>«Ե.Չարենցի տուն-թանգարան» ՊՈԱԿ</t>
  </si>
  <si>
    <t>«Ա.Սպենդիարյանի տուն-թանգարան» ՊՈԱԿ</t>
  </si>
  <si>
    <t>«Ա.Իսահակյանի տուն-թանգարան» ՊՈԱԿ</t>
  </si>
  <si>
    <t>«Ա.Խաչատրյանի տուն-թանգարան» ՊՈԱԿ</t>
  </si>
  <si>
    <t>«Հայ և ռուս ժողովուրդների բարեկամության թանգարան» ՊՈԱԿ</t>
  </si>
  <si>
    <t>«Երվանդ Քոչարի թանգարան» ՊՈԱԿ</t>
  </si>
  <si>
    <t>«Ս.Փարաջանովի թանգարան» ՊՈԱԿ</t>
  </si>
  <si>
    <t>«Հրազդանի երկրագիտական թանգարան» ՊՈԱԿ</t>
  </si>
  <si>
    <t>«Օրբելի եղբայրների տուն-թանգարան» ՊՈԱԿ</t>
  </si>
  <si>
    <t>«Ն.Ադոնցի անվան Սիսիանի պատմության թանգարան» ՊՈԱԿ</t>
  </si>
  <si>
    <t>«Պատմամշակութային արգելոց-թանգարանների և պատմական միջավայրի պահպանության ծառայություն» ՊՈԱԿ</t>
  </si>
  <si>
    <t>«Կոմիտասի թանգարան-ինստիտուտ» ՊՈԱԿ</t>
  </si>
  <si>
    <t>«Խ.Աբովյանի տուն-թանգարան» ՊՈԱԿ</t>
  </si>
  <si>
    <t>«Սարդարապատի հերոսամարտի հուշահամալիր, Հայոց ազգագրության և ազատագրական պայքարի պատմության ազգային թանգարան» ՊՈԱԿ</t>
  </si>
  <si>
    <t>ՀՀ քաղաքաշինության կոմիտե</t>
  </si>
  <si>
    <t>«Ալեքսանդր Թամանյանի անվան ճարտարապետության ազգային թանգարան-ինստիտուտ» ՊՈԱԿ</t>
  </si>
  <si>
    <t>Արարատի մարզպետարան</t>
  </si>
  <si>
    <t>«Սպարապետ Վ.Սարգսյանի տուն-թանգարան» ՊՈԱԿ</t>
  </si>
  <si>
    <t>«Պ.Սևակի անվան տուն-թանգարան» ՊՈԱԿ</t>
  </si>
  <si>
    <t>Գեղարքունիքի մարզպետարան</t>
  </si>
  <si>
    <t>«ՀՀ Գեղարքունիքի մարզի երկրագիտական թանգարան» ՊՈԱԿ</t>
  </si>
  <si>
    <t>Լոռու մարզպետարան</t>
  </si>
  <si>
    <t>«Լոռու-Փամբակի երկրագիտական թանգարան» ՊՈԱԿ</t>
  </si>
  <si>
    <t>Շիրակի մարզպետարան</t>
  </si>
  <si>
    <t>«Գյումրու քաղաքային կենցաղի և ժողովրդական ճարտարապետության թանգարան» ՊՈԱԿ</t>
  </si>
  <si>
    <t>«ՀՀ Շիրակի մարզի երկրագիտական թանգարան» ՊՈԱԿ</t>
  </si>
  <si>
    <t>Սյունիքի մարզպետարան</t>
  </si>
  <si>
    <t>«Կապանի երկրագիտական թանգարան» ՊՈԱԿ</t>
  </si>
  <si>
    <t>Վայոց ձորի մարզպետարան</t>
  </si>
  <si>
    <t xml:space="preserve">«Եղեգնաձորի երկրագիտական թանգարան» ՊՈԱԿ </t>
  </si>
  <si>
    <t>Աջակցություն ոչ նյութական մշակութային ժառանգության պահպանմանը</t>
  </si>
  <si>
    <t>Ոչ նյութական մշակութային ժառանգության միջազգային հանրահռչակում</t>
  </si>
  <si>
    <t>այդ թվում՝ ըստ ուղղությունների, հրատարակումների և հեղինակների անունների</t>
  </si>
  <si>
    <t>այդ թվում`</t>
  </si>
  <si>
    <t>«Հայաստանի ազգային գրադարան» ՊՈԱԿ</t>
  </si>
  <si>
    <t>Ոչ պետական մամուլի հրատարակում</t>
  </si>
  <si>
    <t>Ազգային փոքրամասնությունների համար Հայաստանում լույս տեսնող տպագիր  լրատվամիջոցներ</t>
  </si>
  <si>
    <t>Մշակութային տպագիր և էլեկտրոնային պարբերականներ</t>
  </si>
  <si>
    <t>Գրադարանային ծառայություններ</t>
  </si>
  <si>
    <t>«Խնկո-Ապոր անվան ազգային մանկական գրադարան» ՊՈԱԿ</t>
  </si>
  <si>
    <t>«Վ.Պետրոսյանի անվան Արագածոտնի մարզային գրադարան» ՊՈԱԿ</t>
  </si>
  <si>
    <t>«Օ.Չուբարյանի անվան Արարատի մարզային գրադարան» ՊՈԱԿ</t>
  </si>
  <si>
    <t>«Արմավիրի մարզային գրադարան» ՊՈԱԿ</t>
  </si>
  <si>
    <t>«Վ.Պետրոսյանի անվան Գեղարքունիքի մարզային գրադարան» ՊՈԱԿ</t>
  </si>
  <si>
    <t>«Կոտայքի մարզային գրադարան» ՊՈԱԿ</t>
  </si>
  <si>
    <t>«Շիրակի մարզային գրադարան» ՊՈԱԿ</t>
  </si>
  <si>
    <t>«Սյունիքի մարզային գրադարան» ՊՈԱԿ</t>
  </si>
  <si>
    <t>«Տավուշի մարզային գրադարան» ՊՈԱԿ</t>
  </si>
  <si>
    <t>«Լոռու մարզային գրադարան» ՊՈԱԿ</t>
  </si>
  <si>
    <t>«Վայոց ձորի մարզային գրադարան» ՊՈԱԿ</t>
  </si>
  <si>
    <t>Աջակցություն գրականության հանրահռչակմանը, գրական ծրագրերին և գրքերի միջազգային ցուցահանդեսներին մասնակցությանը</t>
  </si>
  <si>
    <t>Գրքերի միջազգային ցուցահանդեսներին և 
նախագծերին մասնակցություն</t>
  </si>
  <si>
    <t>Աջակցություն գրականության հանրահռչակմանը 
և գրական ծրագրերին</t>
  </si>
  <si>
    <t xml:space="preserve">Արվեստների ծրագիր                                            </t>
  </si>
  <si>
    <t>Օպերային և բալետային արվեստի ներկայացումներ</t>
  </si>
  <si>
    <t>«Ա.Սպենդիարյանի անվան օպերայի և բալետի ազգային ակադեմիական թատրոն» ՊՈԱԿ</t>
  </si>
  <si>
    <t>Ազգային ակադեմիական թատերարվեստի ներկայացումներ</t>
  </si>
  <si>
    <t>«Գ.Սունդուկյանի անվան ազգային ակադեմիական թատրոն» ՊՈԱԿ</t>
  </si>
  <si>
    <t>Թատերական ներկայացումներ</t>
  </si>
  <si>
    <t>«Հ.Պարոնյանի անվան երաժշտական կոմեդիայի պետական թատրոն» ՊՈԱԿ</t>
  </si>
  <si>
    <t>«Կ.Ստանիսլավսկու անվան պետական ռուսական դրամատիկական թատրոն» ՊՈԱԿ</t>
  </si>
  <si>
    <t>«Գյումրու Վ.Աճեմյանի անվան պետական դրամատիկական թատրոն» ՊՈԱԿ</t>
  </si>
  <si>
    <t>«Երևանի Հ.Թումանյանի անվան պետական տիկնիկային թատրոն» ՊՈԱԿ</t>
  </si>
  <si>
    <t>«Վանաձորի Հ.Աբելյանի անվան պետական դրամատիկական թատրոն» ՊՈԱԿ</t>
  </si>
  <si>
    <t>«Արտաշատի Ա.Խարազյանի անվան պետական դրամատիկական թատրոն» ՊՈԱԿ</t>
  </si>
  <si>
    <t>«Երևանի կամերային պետական թատրոն» ՊՈԱԿ</t>
  </si>
  <si>
    <t>«Սոս Սարգսյանի անվան համազգային թատրոն» ՊՈԱԿ</t>
  </si>
  <si>
    <t>«Երաժշտական կամերային պետական թատրոն» ՊՈԱԿ</t>
  </si>
  <si>
    <t>«Գորիսի Վ.Վաղարշյանի անվան պետական դրամատիկական թատրոն» ՊՈԱԿ</t>
  </si>
  <si>
    <t>«Երևանի խամաճիկների պետական թատրոն» ՊՈԱԿ</t>
  </si>
  <si>
    <t>«Արմեն Մազմանյանի անվան բեմարվեստի ազգային փորձարարական «Գոյ» կենտրոն» ՊՈԱԿ</t>
  </si>
  <si>
    <t>«Երևանի մնջախաղի պետական թատրոն» ՊՈԱԿ</t>
  </si>
  <si>
    <t>«Խորեոգրաֆիայի պետական թատրոն» ՊՈԱԿ</t>
  </si>
  <si>
    <t>«ՀՀ Գեղարքունիքի մարզի Լ.Քալանթարի անվան դրամատիկական թատրոն» ՊՈԱԿ</t>
  </si>
  <si>
    <t>«Ա.Շիրվանզադեի անվան պետական դրամատիկական թատրոն» ՊՈԱԿ</t>
  </si>
  <si>
    <t xml:space="preserve">Երաժշտարվեստի և պարարվեստի համերգներ </t>
  </si>
  <si>
    <t>«Հայաստանի ազգային ֆիլհարմոնիկ նվագախումբ» ՊՈԱԿ</t>
  </si>
  <si>
    <t>«Հայաստանի պետական սիմֆոնիկ նվագախումբ» ՊՈԱԿ</t>
  </si>
  <si>
    <t>«Կամերային երաժշտության ազգային կենտրոն» ՊՈԱԿ</t>
  </si>
  <si>
    <t>«Հայաստանի պետական ֆիլհարմոնիա» ՊՈԱԿ</t>
  </si>
  <si>
    <t>«Թ.Ալթունյանի անվան երգի-պարի պետական համույթ» ՊՈԱԿ</t>
  </si>
  <si>
    <t>«Հայաստանի պարի պետական անսամբլ» ՊՈԱԿ</t>
  </si>
  <si>
    <t>«Հայաստանի պարարվեստի «Բարեկամություն» պետական համույթ» ՊՈԱԿ</t>
  </si>
  <si>
    <t>«Հայաստանի էստրադային ջազ նվագախումբ» ՊՈԱԿ</t>
  </si>
  <si>
    <t>«Հայաստանի երգի պետական թատրոն» ՊՈԱԿ</t>
  </si>
  <si>
    <t xml:space="preserve">«Կոմիտասի անվան ազգային քառյակ» ՊՈԱԿ </t>
  </si>
  <si>
    <t>«Գյումրու պետական սիմֆոնիկ նվագախումբ» ՊՈԱԿ</t>
  </si>
  <si>
    <t>«Գյումրու ժողովրդական գործիքների պետական նվագախումբ» ՊՈԱԿ</t>
  </si>
  <si>
    <t>Մշակութային միջոցառումների իրականացում</t>
  </si>
  <si>
    <t>այդ թվում՝ ըստ ուղղությունների և միջոցառումների անվանումների</t>
  </si>
  <si>
    <t>Աջակցություն թատերարվեստին</t>
  </si>
  <si>
    <t>Թատերական ստեղծագործական ծրագրեր և նախագծեր</t>
  </si>
  <si>
    <t>Աջակցություն երաժշտարվեստին</t>
  </si>
  <si>
    <t>Երաժշտական ստեղծագործական ծրագրեր և նախագծեր</t>
  </si>
  <si>
    <t>Աջակցություն պարարվեստին</t>
  </si>
  <si>
    <t>Պարարվեստի ստեղծագործական ծրագրեր և նախագծեր</t>
  </si>
  <si>
    <t>Միջազգային և հանրապետական անհատական և խմբակային ցուցահանդեսների կազմակերպում, կերպարվեստի գործերի ձեռքբերում</t>
  </si>
  <si>
    <t>Միջազգային ցուցահանդեսներին մասնակցություն</t>
  </si>
  <si>
    <t>Աբոնեմենտային ծրագիր</t>
  </si>
  <si>
    <t>Աջակցություն հոբելյանական ծրագրերի իրականացմանը</t>
  </si>
  <si>
    <t>Աջակցություն պետական և ազգային տոներին նվիրված ծրագրերի իրականացմանը</t>
  </si>
  <si>
    <t>Աջակցություն ազգային փոքրամասնությունների մշակույթի տարածմանը</t>
  </si>
  <si>
    <t>Միջազգային մշակութային համագործակցության իրականացում, սփյուռքի հետ համագործակցություն, հայ մշակույթի պահպանում</t>
  </si>
  <si>
    <t xml:space="preserve"> Աջակցություն այլ մշակութային  միջոցառումների և ծրագրերի իրականացմանը</t>
  </si>
  <si>
    <t>Աջակցություն մշակույթին նվիրված հեռուստահաղորդաշարերի իրականացմանը</t>
  </si>
  <si>
    <t>Աջակցություն ներառական ծրագրերի իրականացմանը</t>
  </si>
  <si>
    <t>Ազգային ակադեմիական խմբերգային համերգներ</t>
  </si>
  <si>
    <t>«Հայաստանի պետական ազգային ակադեմիական երգչախումբ» ՊՈԱԿ</t>
  </si>
  <si>
    <t xml:space="preserve">Մարզերի մշակութային զարգացման ծրագիր                                            </t>
  </si>
  <si>
    <t>Մշակութային միջոցառումների իրականացում ՀՀ մարզերում</t>
  </si>
  <si>
    <t>Արագածոտնի մարզպետարան</t>
  </si>
  <si>
    <t xml:space="preserve">Հայաստանի Հանրապետության անկախության օրվան նվիրված միջոցառում </t>
  </si>
  <si>
    <t>Հայրենական մեծ պատերազմում տարած հաղթանակի և Շուշիի ազատագրմանը նվիրված մշակութային միջոցառում</t>
  </si>
  <si>
    <t>Պարույր Սևակի տուն-թանգարան» ՊՈԱԿ</t>
  </si>
  <si>
    <t xml:space="preserve">«Վարդավառ» </t>
  </si>
  <si>
    <t>Արմավիրի մարզպետարան</t>
  </si>
  <si>
    <t>Ազգային նվագարանների մարզային փառատոն</t>
  </si>
  <si>
    <t>«Գեղարքունիք-Արցախ» մշակութային օր</t>
  </si>
  <si>
    <t>Կոտայքի մարզպետարան</t>
  </si>
  <si>
    <t xml:space="preserve">«Կոտայքի մշակույթի կենտրոն» ՊՈԱԿ </t>
  </si>
  <si>
    <t>«Կապանի մշակույթի կենտրոն» ՊՈԱԿ</t>
  </si>
  <si>
    <t>«Եղեգնաձորի մշակույթի տուն» ՊՈԱԿ</t>
  </si>
  <si>
    <t>«Տարեմուտի հանդես»</t>
  </si>
  <si>
    <t>Տավուշի մարզպետարան</t>
  </si>
  <si>
    <t>Համայնքային մշակույթի և ազատ ժամանցի կազմակերպում</t>
  </si>
  <si>
    <t>«Ստեփանավանի մշակույթի և ժամանցի կենտրոն» ՊՈԱԿ</t>
  </si>
  <si>
    <t>«Կոտայքի մարզային մշակույթի կենտրոն» ՊՈԱԿ</t>
  </si>
  <si>
    <t xml:space="preserve">«Եղեգնաձորի մշակույթի տուն» ՊՈԱԿ </t>
  </si>
  <si>
    <t>Մշակութային և գեղագիտական դաստիարակության ծրագիր</t>
  </si>
  <si>
    <t>Երաժշտական և արվեստի դպրոցներում ուսումնամեթոդական աշխատանքներ</t>
  </si>
  <si>
    <t>Աջակցություն շնորհալի պատանի երաժիշտ-կատարողների մասնագիտական կարողությունների զարգացմանը և կատարելագործմանը</t>
  </si>
  <si>
    <t>Աջակցություն Վրաստանի հայալեզու լրատվամիջոցներին</t>
  </si>
  <si>
    <t>Աջակցություն օտարերկրյա պետություններում հայալեզու թատերական ներկայացումների</t>
  </si>
  <si>
    <t>Մեծ նվաճումների սպորտ</t>
  </si>
  <si>
    <t>ՀՀ առաջնություններին և միջազգային միջոցառումներին մասնակցության ապահովման համար մարզիկների նախապատրաստում և առաջնությունների անցկացում</t>
  </si>
  <si>
    <t>«Հայաստանի աթլետիկայի ֆեդերացիա» ՀԿ</t>
  </si>
  <si>
    <t>«Հայաստանի բասկետբոլի ֆեդերացիա» ՀԿ</t>
  </si>
  <si>
    <t>«Հայաստանի Հանրապետության բռնցքամարտի ֆեդերացիա» ՀԿ</t>
  </si>
  <si>
    <t>«Գեղասահքի ֆեդերացիա» ՀԿ</t>
  </si>
  <si>
    <t>«Հայաստանի դահուկային սպորտի ֆեդերացիա» ՀԿ</t>
  </si>
  <si>
    <t>«Հայաստանի ըմբշամարտի ֆեդերացիա» ՀԿ</t>
  </si>
  <si>
    <t>«Հայաստանի թաեքվոնդոյի ֆեդերացիա» ՀԿ</t>
  </si>
  <si>
    <t>«Հայկական ազգային կանոէի ֆեդերացիա» ՀԿ</t>
  </si>
  <si>
    <t>«Լողի հայկական դաշնություն» ՀԿ</t>
  </si>
  <si>
    <t>«Հայաստանի կարատեի ֆեդերացիա» ՀԿ</t>
  </si>
  <si>
    <t>«Հայաստանի ծանրամարտի ֆեդերացիա» ՀԿ</t>
  </si>
  <si>
    <t>«Հայաստանի հանդբոլի ֆեդերացիա» ՀԿ</t>
  </si>
  <si>
    <t>«Հայաստանի հեծանվային մարզաձևի ֆեդերացիա» ՀԿ</t>
  </si>
  <si>
    <t>«Հայաստանի հրաձգության ֆեդերացիա» ՀԿ</t>
  </si>
  <si>
    <t>«Հայկական առագաստանավային սպորտի ֆեդերացիա» ՀԿ</t>
  </si>
  <si>
    <t>«Հայաստանի ձյուդոյի ֆեդերացիա» ՀԿ</t>
  </si>
  <si>
    <t>«Հայաստանի մարմնամարզության ֆեդերացիա» ՀԿ</t>
  </si>
  <si>
    <t>«Հայաստանի նետաձգության ազգային ֆեդերացիա» ՀԿ</t>
  </si>
  <si>
    <t>«Հայաստանի շախմատային ֆեդերացիա» ՀԿ</t>
  </si>
  <si>
    <t>«Հայաստանի ջրացատկի ֆեդերացիա» ՀԿ</t>
  </si>
  <si>
    <t>«Հայաստանի սամբոյի ֆեդերացիա» ՀԿ</t>
  </si>
  <si>
    <t>«Հայաստանի սեղանի թենիսի ֆեդերացիա» ՀԿ</t>
  </si>
  <si>
    <t>«Հայկական սուսերամարտի ֆեդերացիա» ՀԿ</t>
  </si>
  <si>
    <t>«Հայաստանի վոլեյբոլի ֆեդերացիա» ՀԿ</t>
  </si>
  <si>
    <t xml:space="preserve">«Հայաստանի ավանդական ուշուի ֆեդերացիա» ՀԿ </t>
  </si>
  <si>
    <t xml:space="preserve">«Խոտի հոկեյի հայկական ֆեդերացիա» ՀԿ </t>
  </si>
  <si>
    <t>«Հայաստանի բադմինթոնի ֆեդերացիա» ՀԿ</t>
  </si>
  <si>
    <t>«Հայաստանի թենիսի ֆեդերացիա» ՀԿ</t>
  </si>
  <si>
    <t>«Հայաստանի ջրագնդակի ֆեդերացիա» ՀԿ</t>
  </si>
  <si>
    <t>«Հայաստանի եռամարտի հայկական ֆեդերացիա» ՀԿ</t>
  </si>
  <si>
    <t>«Հայաստանի սպորտային պարերի ֆեդերացիա» ՀԿ</t>
  </si>
  <si>
    <t xml:space="preserve">«Հայաստանի  ժամանակակից  հնգամարտի ազգային ֆեդերացիա» ՀԿ </t>
  </si>
  <si>
    <t>Աջակցություն հայկական կոխ ըմբշամարտ մարզաձևի զարգացմանը</t>
  </si>
  <si>
    <t>«Հայկական ազգային կոխի ֆեդերացիա» ՀԿ</t>
  </si>
  <si>
    <t xml:space="preserve">Նավամոդելային սպորտի զարգացում </t>
  </si>
  <si>
    <t>Շախմատիստների պատրաստման ծառայություններ</t>
  </si>
  <si>
    <t>Երիտասարդության ծրագիր</t>
  </si>
  <si>
    <t>Երիտասարդական պետական քաղաքականությանն ուղղված ծրագրեր և միջոցառումներ</t>
  </si>
  <si>
    <t xml:space="preserve">այդ թվում՝ ըստ ուղղությունների </t>
  </si>
  <si>
    <t>ՀՀ-ում գործող երիտասարդական հասարակական կազմակերպություններին դրամաշնորհների տրամադրում</t>
  </si>
  <si>
    <t>Երիտասարդական ծրագրերի շրջանակներում թրաֆիքինգի դեմ պայքարի միջոցառումներ</t>
  </si>
  <si>
    <t>www.antitrafficking.am կայքի պահպանում</t>
  </si>
  <si>
    <t>Մասսայական սպորտ</t>
  </si>
  <si>
    <t>Ակադեմիական փոխճանաչման և շարժունության ծառայություններ</t>
  </si>
  <si>
    <t>Երևանում բարձրագույն կրթության հասանելիության ապահովում մարզաբնակ ուսանողներին</t>
  </si>
  <si>
    <t>Նորարարական մանկավարժական ծրագրերի իրականացում հանրակրթությունում</t>
  </si>
  <si>
    <t>Դպրոցականների  օլիմպիադաների անցկացում</t>
  </si>
  <si>
    <t>Դպրոցներում STEM կրթության և ռոբոտատեխնիկայի զարգացման իրականացում</t>
  </si>
  <si>
    <t>«Ազգային երգ ու պար» առարկայի ներդրում հանրակրթական ուսումնական հաստատություններում</t>
  </si>
  <si>
    <t>Հանրակրթական դպրոցների մանկավարժներին և դպրոցահասակ երեխաներին տրանսպորտային ծախսերի փոխհատուցում</t>
  </si>
  <si>
    <t>ընդամենը, որից՝</t>
  </si>
  <si>
    <t>ՀՀ Արագածոտնի մարզպետարան</t>
  </si>
  <si>
    <t>Հանրակրթական դպրոցների մանկավարժներ և դպրոցահասակ երեխաներ</t>
  </si>
  <si>
    <t>ՀՀ Գեղարքունիքի մարզպետարան</t>
  </si>
  <si>
    <t>ՀՀ Լոռու մարզպետարան</t>
  </si>
  <si>
    <t>ՀՀ Կոտայքի մարզպետարան</t>
  </si>
  <si>
    <t>ՀՀ Շիրակի մարզպետարան</t>
  </si>
  <si>
    <t>ՀՀ Սյունիքի մարզպետարան</t>
  </si>
  <si>
    <t>ՀՀ Վայոց ձորի մարզպետարան</t>
  </si>
  <si>
    <t>ՀՀ  Տավուշի մարզպետարան</t>
  </si>
  <si>
    <t>Ատեստավորման միջոցով որակավորում ստացած ուսուցիչներ</t>
  </si>
  <si>
    <t>ՀՀ Արարատի մարզպետարան</t>
  </si>
  <si>
    <t>ՀՀ Արմավիրի մարզպետարան</t>
  </si>
  <si>
    <t xml:space="preserve">Արտադպրոցական դաստիարակության ծրագիր </t>
  </si>
  <si>
    <t>Արտադպրոցական դաստիարակություն հասարակական կազմակերպությունների կողմից</t>
  </si>
  <si>
    <t>Մարզիչ-մանկավարժների վերապատրաստման կազմակերպում</t>
  </si>
  <si>
    <t>«Երևանի օլիմպիական հերթափոխի պետական մարզական քոլեջ» ՊՈԱԿ</t>
  </si>
  <si>
    <t>Գիտական գրադարանային ծառայություններ</t>
  </si>
  <si>
    <t>«ՀՀ ԳԱԱ հիմնարար գիտական գրադարան» ՊՈԱԿ</t>
  </si>
  <si>
    <t>Գիտատեխնիկական գրադարանային ծառայություններ</t>
  </si>
  <si>
    <t xml:space="preserve">«Նորամուծության և ձեռներեցության ազգային կենտրոն» ՊՈԱԿ </t>
  </si>
  <si>
    <t>Ապահով դպրոց</t>
  </si>
  <si>
    <t>Դպրոցների համալիր անվտանգության ապահովում</t>
  </si>
  <si>
    <t>Եվրոպական բարձրագույն կրթական տարածքի անդամակցությամբ պայմանավորված բարձրագույն մասնագիտական կրթության համակարգի բարեփոխումներ</t>
  </si>
  <si>
    <t>«Կրթական տեխնոլոգիաների ազգային կենտրոն» ՊՈԱԿ</t>
  </si>
  <si>
    <t>Գնահատման և թեստավորման ծառայություններ</t>
  </si>
  <si>
    <t>«Գնահատման և թեստավորման կենտրոն» ՊՈԱԿ</t>
  </si>
  <si>
    <t>Ատեստավորման նոր համակարգի ներդրում՝ ուղղված ուսուցիչների որակի բարձրացմանը</t>
  </si>
  <si>
    <t>Համընդհանուր ներառական կրթության համակարգի ներդրում</t>
  </si>
  <si>
    <t>Մանկավարժահոգեբանական աջակցության ծառայություններ և կրթության առանձնահատուկ պայմանների կարիք ունեցող երեխաների կրթության կազմակերպմանն օժանդակող միջոցառումներ</t>
  </si>
  <si>
    <t>«Սիսիանի տարածքային մանկավարժահոգեբանական աջակցության կենտրոն» ՊՈԱԿ</t>
  </si>
  <si>
    <t>«Գորիսի տարածքային մանկավարժահոգեբանական աջակցության կենտրոն» ՊՈԱԿ</t>
  </si>
  <si>
    <t>«Կապանի տարածքային մանկավարժահոգեբանական աջակցության կենտրոն» ՊՈԱԿ</t>
  </si>
  <si>
    <t>Աուտիզմ և զարգացման խանգարումներ ունեցող երեխաների բուժման, վերականգնման, կրթության և զբաղվածության ապահովման ծառայություններ</t>
  </si>
  <si>
    <t>Հանրային առողջության պահպանում</t>
  </si>
  <si>
    <t>Բնակչության սանիտարահամաճարակային անվտանգության ապահովման և հանրային առողջապահության ծառայություններ</t>
  </si>
  <si>
    <t>«Հիվանդությունների վերահսկման և կանխարգելման ազգային կենտրոն» ՊՈԱԿ</t>
  </si>
  <si>
    <t>Մարդասիրական օգնության կարգով ստացվող դեղերի և դեղագործական արտադրանքի ստացման, մաքսազերծման և բաշխման ծառայություններ</t>
  </si>
  <si>
    <t>«Դատաբժշկական գիտագործնական կենտրոն» ՊՈԱԿ</t>
  </si>
  <si>
    <t>Խորհրդատվական, մասնագիտական աջակցություն և հետազոտություններ</t>
  </si>
  <si>
    <t>Հումանիտար ականազերծման և փորձագիտական ծառայությունների կազմակերպում</t>
  </si>
  <si>
    <t>Հակաականային գործողությունների ենթակա տարածքի հետազննում, քարտեզագրում, նախատեսվող ծավալի աշխատանքների հստակեցում և իրականացվող միջոցառումների պլանավորում</t>
  </si>
  <si>
    <t>«Հումանիտար ականազերծման և փորձագիտական ծառայությունների կազմակերպում» ՊՈԱԿ</t>
  </si>
  <si>
    <t>ՀՀ արտակարգ իրավիճակների նախարարություն</t>
  </si>
  <si>
    <t>Տեխնիկական անվտանգության կանոնակարգում</t>
  </si>
  <si>
    <t>Տեխնիկական անվտանգության կանոնակարգման ծառայություններ</t>
  </si>
  <si>
    <t>«Տեխնիկական անվտանգության ազգային կենտրոն» ՊՈԱԿ</t>
  </si>
  <si>
    <t>Արտակարգ իրավիճակների արձագանքման կարողությունների զարգացում</t>
  </si>
  <si>
    <t>Պետական և տեղական ինքնակառավարման մարմինների ղեկավար անձնակազմի և մասնագետների վերապատրաստման կազմակերպում</t>
  </si>
  <si>
    <t>«Ճգնաժամային կառավարման պետական ակադեմիա» ՊՈԱԿ</t>
  </si>
  <si>
    <t>Սեյսմիկ պաշտպանություն</t>
  </si>
  <si>
    <t>Սեյսմիկ պաշտպանության ոլորտում ծառայությունների տրամադրում</t>
  </si>
  <si>
    <t xml:space="preserve">«Սեյսմիկ պաշտպանության տարածքային ծառայություն» ՊՈԱԿ </t>
  </si>
  <si>
    <t>«Սեյսմիկ պաշտպանության արևելյան ծառայություն» ՊՈԱԿ</t>
  </si>
  <si>
    <t>Փրկարար ծառայություններ</t>
  </si>
  <si>
    <t>ՀՀ արտակարգ իրավիճակների նախարարության փրկարար ծառայություն</t>
  </si>
  <si>
    <t>Արտակարգ իրավիճակներում մարդասիրական աջակցության կազմակերպում</t>
  </si>
  <si>
    <t>«Ռուս-հայկական մարդասիրական արձագանքման կենտրոն» ՄՈԱԿ</t>
  </si>
  <si>
    <t>Ռազմավարական նշանակության պաշարների կառավարում</t>
  </si>
  <si>
    <t>Պետական ռեզերվների պահպանում</t>
  </si>
  <si>
    <t xml:space="preserve">«Լազուր» և «Պահուստ» ՊՈԱԿ-ներ </t>
  </si>
  <si>
    <t>Ընտանիքներին, կանանց և երեխաներին աջակցություն</t>
  </si>
  <si>
    <t>Երեխաների շուրջօրյա խնամքի ծառայություններ</t>
  </si>
  <si>
    <t>«Երևանի մանկան տուն» ՊՈԱԿ</t>
  </si>
  <si>
    <t>«Գավառի մանկատուն» ՊՈԱԿ</t>
  </si>
  <si>
    <t>«Գյումրու «Երեխաների տուն» ՊՈԱԿ</t>
  </si>
  <si>
    <t>«Մարի Իզմիրլյանի անվան մանկատուն» ՊՈԱԿ</t>
  </si>
  <si>
    <t>«Խարբերդի մասնագիտացված մանկատուն» ՊՈԱԿ</t>
  </si>
  <si>
    <t>«Երևանի Աջափնյակ թաղային համայնքի երեխաների սոցիալական հոգածության կենտրոն» ՊՈԱԿ</t>
  </si>
  <si>
    <t xml:space="preserve">«Երևանի «Զատիկ» երեխաներին աջակցության կենտրոն» ՊՈԱԿ </t>
  </si>
  <si>
    <t>Կյանքի դժվարին իրավիճակում հայտնված երեխաներին ժամանակավոր խնամքի տրամադրման ծառայություններ</t>
  </si>
  <si>
    <t>Երեխաների և ընտանիքների աջակցության տրամադրման ծառայություններ</t>
  </si>
  <si>
    <t>«Երեխայի և ընտանիքի աջակցության կենտրոն» ՊՈԱԿ</t>
  </si>
  <si>
    <t>«Լոռու մարզի երեխայի և ընտանիքի աջակցության կենտրոն» ՊՈԱԿ</t>
  </si>
  <si>
    <t>Խնամքի ծառայություններ 18 տարեկանից բարձր տարիքի անձանց</t>
  </si>
  <si>
    <t>Տարեցների և հաշմանդամություն ունեցող 18 տարին լրացած անձանց շուրջօրյա խնամքի ծառայություններ</t>
  </si>
  <si>
    <t>«Երևանի թիվ 1 տուն-ինտերնատ» ՊՈԱԿ</t>
  </si>
  <si>
    <t>«Նորքի տուն-ինտերնատ» ՊՈԱԿ</t>
  </si>
  <si>
    <t>«Վարդենիսի նյարդահոգեբանական տուն-ինտերնատ» ՊՈԱԿ</t>
  </si>
  <si>
    <t xml:space="preserve">«Ձորակ» հոգեկան առողջության խնդիրներ ունեցող անձանց խնամքի կենտրոն» ՊՈԱԿ </t>
  </si>
  <si>
    <t>«Միայնակ տարեցների սոցիալական սպասարկման կենտրոն» ՊՈԱԿ</t>
  </si>
  <si>
    <t>Անօթևան մարդկանց համար ժամանակավոր օթևանի տրամադրման ծառայություններ</t>
  </si>
  <si>
    <t>Սոցիալական պաշտպանության ոլորտի զարգացման ծրագիր</t>
  </si>
  <si>
    <t>Մեթոդաբանական ձեռնարկների մշակում, հետազոտությունների անցկացում և սոցիալական ապահովության ոլորտի կադրերի վերապատրաստում</t>
  </si>
  <si>
    <t>«Աշխատանքի և սոցիալական հետազոտությունների ազգային ինստիտուտ»  ՊՈԱԿ</t>
  </si>
  <si>
    <t xml:space="preserve">Աշխատաշուկայում անմրցունակ անձանց օրենսդրությամբ սահմանված կարգով աշխատանքով ապահովող կազմակերպություններ </t>
  </si>
  <si>
    <t>Ձեռք բերած մասնագիտությամբ մասնագիտական աշխատանքային փորձ ձեռք բերելու համար գործազուրկներին աջակցության տրամադրում</t>
  </si>
  <si>
    <t xml:space="preserve">Գործազուրկներին ձեռք բերած մասնագիտությամբ մասնագիտական աշխատանքային փորձ ձեռք բերելու համար օրենսդրությամբ սահմանված կարգով ապահովող կազմակերպություններ </t>
  </si>
  <si>
    <t>Աշխատաշուկայում անմրցունակ անձանց աշխատանքի տեղավորման դեպքում գործատուին միանվագ փոխհատուցման տրամադրում</t>
  </si>
  <si>
    <t>Վարձատրվող հասարակական աշխատանքների կազմակերպման միջոցով գործազուրկների ժամանակավոր զբաղվածության ապահովում</t>
  </si>
  <si>
    <t>Օրենսդրությամբ սահմանված կարգով պատվիրատու հանդիսացող համայնքներ</t>
  </si>
  <si>
    <t>Հաշմանդամություն ունեցող անձանց աջակցություն</t>
  </si>
  <si>
    <t>Ապաստան հայցողների կեցության խնդիրների լուծման միջոցառումների իրականացում</t>
  </si>
  <si>
    <t>«Հատուկ կացարան» ՊՈԱԿ</t>
  </si>
  <si>
    <t>ժամանակավոր կացարաններում բնակվող փախստականների կենցաղային խնդիրների լուծման միջոցառումների իրականացում</t>
  </si>
  <si>
    <t>«Հանրակացարաններ» ՊՈԱԿ</t>
  </si>
  <si>
    <t>ՀՀ արդարադատության նախարարություն</t>
  </si>
  <si>
    <t>Քրեակատարողական ծառայություններ</t>
  </si>
  <si>
    <t>Իրավախախտում կատարած անձանց գեղագիտական դաստիարակության և կրթական ծրագրերի իրականացում</t>
  </si>
  <si>
    <t>«Իրավական կրթության և վերականգնողական ծրագրերի իրականացման կենտրոն» ՊՈԱԿ</t>
  </si>
  <si>
    <t>Իրավական իրազեկում և տեղեկատվության ապահովում</t>
  </si>
  <si>
    <t>Թարգմանչական ծառայություններ</t>
  </si>
  <si>
    <t>«Հայաստանի Հանրապետության արդարադատության նախարարության թարգմանությունների կենտրոն» ՊՈԱԿ</t>
  </si>
  <si>
    <t>Արդարադատության համակարգի աշխատակիցների վերապատրաստում և հատուկ ուսուցում</t>
  </si>
  <si>
    <t>Հատուկ ծառայողների վերապատրաստում և հատուկ ուսուցում</t>
  </si>
  <si>
    <t>Դատավորների, դատախազների, դատավորների ու դատախազների թեկնածուների ցուցակում գտնվող անձանց, դատական ծառայողների, դատախազության աշխատակազմում ծառայողների, դատական կարգադրիչների վերապատրաստման և հատուկ ուսուցման ծառայություններ</t>
  </si>
  <si>
    <t>«Արդարադատության ակադեմիա» ՊՈԱԿ</t>
  </si>
  <si>
    <t>Հեռահաղորդակցության ապահովում</t>
  </si>
  <si>
    <t>Հեռահաղորդակցության և կապի կանոնակարգում</t>
  </si>
  <si>
    <t>«Հեռահաղորդակցության հանրապետական կենտրոն» ՊՈԱԿ</t>
  </si>
  <si>
    <t>Շրջակա միջավայրի վրա ազդեցության գնահատում և մոնիթորինգ</t>
  </si>
  <si>
    <t>Շրջակա միջավայրի վրա ազդեցության գնահատում և փորձաքննություն</t>
  </si>
  <si>
    <t>«Շրջակա միջավայրի վրա ազդեցության փորձաքննական կենտրոն» ՊՈԱԿ</t>
  </si>
  <si>
    <t>Բնական պաշարների և բնության հատուկ պահպանվող տարածքների կառավարում և պահպանում</t>
  </si>
  <si>
    <t>«Սևան» ազգային պարկի պահպանության, պարկում գիտական ուսումնասիրությունների, անտառտնտեսական աշխատանքների կատարում</t>
  </si>
  <si>
    <t>«Սևան» ազգային պարկ» ՊՈԱԿ</t>
  </si>
  <si>
    <t>«Դիլիջան» ազգային պարկի պահպանության, պարկում գիտական ուսումնասիրությունների, անտառտնտեսական աշխատանքների կատարում</t>
  </si>
  <si>
    <t>«Դիլիջան» ազգային պարկ» ՊՈԱԿ</t>
  </si>
  <si>
    <t>Արգելոցապարկային համալիր ԲՀՊ տարածքների պահպանության, գիտական ուսումնասիրությունների, անտառտնտեսական աշխատանքների  կատարում</t>
  </si>
  <si>
    <t>«Արգելոցապարկային համալիր» ՊՈԱԿ</t>
  </si>
  <si>
    <t>«Խոսրովի անտառ» պետական արգելոցի պահպանության, արգելոցում գիտական ուսումնասիրությունների կատարում</t>
  </si>
  <si>
    <t>«Խոսրովի անտառ» պետական արգելոց» ՊՈԱԿ</t>
  </si>
  <si>
    <t>«Արփի լիճ» ազգային պարկի պահպանության, պարկում գիտական ուսումնասիրությունների կատարում</t>
  </si>
  <si>
    <t xml:space="preserve"> «Արփի լիճ» ազգային պարկ» ՊՈԱԿ</t>
  </si>
  <si>
    <t>Զանգեզուր կենսոլորտային համալիր ԲՀՊ տարածքների  պահպանության, գիտական ուսումնասիրությունների, անտառտնտեսական աշխատանքների կատարում</t>
  </si>
  <si>
    <t xml:space="preserve"> «Զանգեզուր» կենսոլորտային համալիր» ՊՈԱԿ</t>
  </si>
  <si>
    <t>Անտառների կառավարում</t>
  </si>
  <si>
    <t>Անտառպահպանական ծառայություններ</t>
  </si>
  <si>
    <t>«Հայանտառ» ՊՈԱԿ</t>
  </si>
  <si>
    <t>Բուսաբուծության խթանում և բույսերի պաշտպանություն</t>
  </si>
  <si>
    <t>Բուսասանիտարիայի ծառայությունների մատուցում</t>
  </si>
  <si>
    <t>Սերմերի որակի ստուգում և պետական սորտափորձարկման միջոցառումներ</t>
  </si>
  <si>
    <t>«Սերմերի գործակալություն» ՊՈԱԿ</t>
  </si>
  <si>
    <t>Գյուղատնտեսական մշակաբույսերի և բույսերի պաշտպանության միջոցների լաբորատոր փորձաքննության միջոցառումներ</t>
  </si>
  <si>
    <t>«Հանրապետական անասնաբուժասանիտարական և բուսասանիտարական լաբորատոր ծառայությունների կենտրոն» ՊՈԱԿ</t>
  </si>
  <si>
    <t>Անանսանբուժական ծառայություններ</t>
  </si>
  <si>
    <t>Գյուղատնտեսական կենդանիների պատվաստում</t>
  </si>
  <si>
    <t>Գյուղատնտեսական կենդանիների հիվանդությունների լաբորատոր ախտորոշման և կենդանական ծագում ունեցող հումքի և նյութի լաբորատոր փորձաքննության միջոցառումներ</t>
  </si>
  <si>
    <t>Գյուղատնտեսության արդիականացման ծրագիր</t>
  </si>
  <si>
    <t>Ընդերքի ուսումնասիրության, օգտագործման և պահպանման ծառայություններ</t>
  </si>
  <si>
    <t>Ընդերքի մասին տեղեկատվության տրամադրման ծառայություններ</t>
  </si>
  <si>
    <t>«Հանրապետական երկրաբանական ֆոնդ» ՊՈԱԿ</t>
  </si>
  <si>
    <t>Ստանդարտների մշակում և հավատարմագրման համակարգի զարգացում</t>
  </si>
  <si>
    <t>Պետական աջակցություն ՀՀ հավատարմագրման համակարգին</t>
  </si>
  <si>
    <t>«Հավատարմագրման ազգային մարմին» ՊՈԱԿ</t>
  </si>
  <si>
    <t>Պետական գույքի կառավարում</t>
  </si>
  <si>
    <t>Աջակցություն փոքր և միջին ձեռնարկատիրությանը</t>
  </si>
  <si>
    <t>ՓՄՁ սուբյեկտներին աջակցության ծրագրերի համակարգում և կառավարում</t>
  </si>
  <si>
    <t>Ներդրումների և արտահանման խթանման ծրագիր</t>
  </si>
  <si>
    <t>Պետական աջակցություն Հայաստանի ներդրումների և արտահանման խթանմանը</t>
  </si>
  <si>
    <t>Զբոսաշրջության զարգացման ծրագիր</t>
  </si>
  <si>
    <t>Աջակցություն զբոսաշրջության զարգացմանը</t>
  </si>
  <si>
    <t>ՀՀ պետական եկամուտների կոմիտե</t>
  </si>
  <si>
    <t>Հարկային և մաքսային ծառայություններ</t>
  </si>
  <si>
    <t>Հարկային և մաքսային ծառայողների վերապատրաստում</t>
  </si>
  <si>
    <t>ՀՀ ՊԵԿ «Ուսումնական կենտրոն» ՊՈԱԿ</t>
  </si>
  <si>
    <t>ՀՀ արտաքին գործերի նախարարություն</t>
  </si>
  <si>
    <t>Միջազգային հարաբերությունների և դիվանագիտության ոլորտում մասնագետների պատրաստում և վերապատրաստում</t>
  </si>
  <si>
    <t xml:space="preserve"> ՀՀ արտաքին գործերի նախարարություն</t>
  </si>
  <si>
    <t>«Հայաստանի Հանրապետության արտաքին գործերի նախարարության դիվանագիտական դպրոց» ՊՈԱԿ</t>
  </si>
  <si>
    <t>«ՀՀ գիտությունների ազգային ակադեմիա» ՈԱԿ-ի նախագահություն</t>
  </si>
  <si>
    <t>ՀՀ վարչապետի աշխատակազմի «Հայաստանի Հանրապետության պետական կառավարման ակադեմիա» ՊՈԱԿ</t>
  </si>
  <si>
    <t xml:space="preserve">ՀՀ ԳԱԱ «Վ. Համբարձումյանի անվան Բյուրականի աստղադիտարան» ՊՈԱԿ-ի պահպանում </t>
  </si>
  <si>
    <t xml:space="preserve"> </t>
  </si>
  <si>
    <t>մրցույթով ընտրված կազմակերպություններ</t>
  </si>
  <si>
    <t>09</t>
  </si>
  <si>
    <t>05</t>
  </si>
  <si>
    <t>Վերապատրաստման ծառայություններ</t>
  </si>
  <si>
    <t>Հայաստանի Տուրիզմի Զարգացման Հիմնադրամ «Նաիրի» մասնաճյուղ</t>
  </si>
  <si>
    <t>«Խուլերի հայկական սպորտային կոմիտե» ՀԿ</t>
  </si>
  <si>
    <t>«Հայաստանի կույրերի միավորում» ՀԿ</t>
  </si>
  <si>
    <t>«Հայաստանի ազգային պարալիմպիկ կոմիտե» ՀԿ</t>
  </si>
  <si>
    <t>«Հայկական հատուկ օլիմպիադաներ» ՀԿ</t>
  </si>
  <si>
    <t>ՀՀ ոստիկանություն</t>
  </si>
  <si>
    <t>«Դինամո» ՄՀԿ</t>
  </si>
  <si>
    <t>Ոստիկանության ոլորտի քաղաքականության մշակում, կառավարում, կենտրոնացված միջոցառումներ, մոնիտորինգ և վերահսկողություն</t>
  </si>
  <si>
    <t>Ոստիկանության ոլորտի քաղաքականության մշակում, կառավարում, կենտրոնացված միջոցառումների, մոնիտորինգի և վերահսկողության իրականացում</t>
  </si>
  <si>
    <t xml:space="preserve"> ՀՀ ոստիկանություն</t>
  </si>
  <si>
    <t>«Էլեկտրոնային կառավարման ենթակառուցվածքների ներդրման գրասենյակ» ՓԲԸ</t>
  </si>
  <si>
    <t>Ազգային արխիվի ծրագիր</t>
  </si>
  <si>
    <t>Արխիվային ծառայություններ</t>
  </si>
  <si>
    <t>«Հայաստանի ազգային արխիվ» ՊՈԱԿ</t>
  </si>
  <si>
    <t>Բնագիտական նմուշների պահպանություն և ցուցադրություն</t>
  </si>
  <si>
    <t xml:space="preserve">«Հայաստանի բնության պետական թանգարան» ՊՈԱԿ </t>
  </si>
  <si>
    <t xml:space="preserve">Հայաստան-Սփյուռք գործակցության ծրագիր </t>
  </si>
  <si>
    <t>Տոների և հիշատակի օրերի ծրագիր</t>
  </si>
  <si>
    <t>Հայաստանի Հանրապետության անկախության հռչակման տարեդարձին նվիրված միջոցառումներ</t>
  </si>
  <si>
    <t>Քաղաքացու օրվան նվիրված միջոցառումներ</t>
  </si>
  <si>
    <t>Կրթության, մշակույթի և սպորտի ոլորտներում միջազգային և սփյուռքի հետ համագործակցության զարգացում</t>
  </si>
  <si>
    <t>Թարգմանական ծրագրեր և աջակցություն ստեղծագործողներին և հետազոտողներին</t>
  </si>
  <si>
    <t>Ադապտիվ սպորտին առնչվող ծառայություններ</t>
  </si>
  <si>
    <t>ՀՀ  կրթության, գիտության, մշակույթի և սպորտի նախարարություն</t>
  </si>
  <si>
    <t>Ֆրանկոֆոնիայի մարզամշակութային խաղերին Հայաստանի մարզական պատվիրակության մասնակցության ապահովում</t>
  </si>
  <si>
    <t>Մաքսային միությանը և Միասնական տնտեսական տարածությանը ՀՀ անդամակցության շրջանակում միասնական տեղեկատավական տարածության և ինտեգրացված տեղեկատվական համակարգերի ստեղծում և պահպանում</t>
  </si>
  <si>
    <t>Ձկան փառատոն</t>
  </si>
  <si>
    <t>«Եղեգնաձորի երաժշտական դպրոց» ՊՈԱԿ</t>
  </si>
  <si>
    <t>Հայաստան-Սփյուռք գործակցության վերաբերյալ իրազեկման ապահովում</t>
  </si>
  <si>
    <t>Միջազգային կինոփառատոներին, կինոշուկաներին և կինոնախագծերին մասնակցություն</t>
  </si>
  <si>
    <t>Ոչ նյութական մշակութային ժառանգության պահպանում,  ժողովրդական ստեղծագործության և արհեստագործության զարգացում, փառատոների կազմակերպում</t>
  </si>
  <si>
    <t xml:space="preserve">Գրահրատարակչության և գրադարանների ծրագիր </t>
  </si>
  <si>
    <t>Հետազոտական աշխատանքներ</t>
  </si>
  <si>
    <r>
      <t xml:space="preserve">«Ռյա-Թազա» </t>
    </r>
    <r>
      <rPr>
        <i/>
        <sz val="10"/>
        <rFont val="GHEA Grapalat"/>
        <family val="3"/>
      </rPr>
      <t>(քրդերեն)</t>
    </r>
  </si>
  <si>
    <t>«Ռյա-Թազա» թերթի խմբագրություն» ՍՊԸ</t>
  </si>
  <si>
    <r>
      <t xml:space="preserve">«Դնիպրո-Սլավուտիչ» </t>
    </r>
    <r>
      <rPr>
        <i/>
        <sz val="10"/>
        <rFont val="GHEA Grapalat"/>
        <family val="3"/>
      </rPr>
      <t>(հայերեն, ուկրաիներեն)</t>
    </r>
  </si>
  <si>
    <t xml:space="preserve">«Ուկրաինա» Հայաստանի ուկրաինացիների ֆեդերացիա» ՀԿ </t>
  </si>
  <si>
    <r>
      <t xml:space="preserve">«Լալըշ» </t>
    </r>
    <r>
      <rPr>
        <i/>
        <sz val="10"/>
        <rFont val="GHEA Grapalat"/>
        <family val="3"/>
      </rPr>
      <t>(հայերեն)</t>
    </r>
  </si>
  <si>
    <r>
      <t xml:space="preserve">«Բելառուս» </t>
    </r>
    <r>
      <rPr>
        <i/>
        <sz val="10"/>
        <rFont val="GHEA Grapalat"/>
        <family val="3"/>
      </rPr>
      <t>(ռուսերեն, բելառուսերեն)</t>
    </r>
  </si>
  <si>
    <t xml:space="preserve">«Հայաստանի «Երևանի բելառուսների համայնք «Բելառուս» ՀԿ </t>
  </si>
  <si>
    <r>
      <t xml:space="preserve">«Ասիրիսկիե նովոստի» </t>
    </r>
    <r>
      <rPr>
        <i/>
        <sz val="10"/>
        <rFont val="GHEA Grapalat"/>
        <family val="3"/>
      </rPr>
      <t>(ռուսերեն, ասորերեն)</t>
    </r>
  </si>
  <si>
    <t>«Հայաստանի ասորական կազմակերպությունների «Խայադթա» ֆեդերացիա» իրավաբանական անձանց միություն</t>
  </si>
  <si>
    <t>«Եզդիների ձայն» խմբագրություն» ՍՊԸ</t>
  </si>
  <si>
    <t>«Հայաստանի քրդական ազգային խորհուրդ» ՀԿ</t>
  </si>
  <si>
    <r>
      <t xml:space="preserve">«Իլիոս» </t>
    </r>
    <r>
      <rPr>
        <i/>
        <sz val="10"/>
        <rFont val="GHEA Grapalat"/>
        <family val="3"/>
      </rPr>
      <t>(ռուսերեն, հայերեն, հունարեն)</t>
    </r>
  </si>
  <si>
    <t>«Երևան քաղաքի «Իլիոս» հույների համայնք» ՀԿ</t>
  </si>
  <si>
    <r>
      <t xml:space="preserve">«Լիտերատուրնայա Արմենիա» </t>
    </r>
    <r>
      <rPr>
        <i/>
        <sz val="10"/>
        <rFont val="GHEA Grapalat"/>
        <family val="3"/>
      </rPr>
      <t>(ռուսերեն)</t>
    </r>
  </si>
  <si>
    <t>«Լիտերա» ՍՊԸ</t>
  </si>
  <si>
    <t>«Արտասահմանյան գրականություն»</t>
  </si>
  <si>
    <t>«Արտասահմանյան գրականություն» խմբագրություն» ՍՊԸ</t>
  </si>
  <si>
    <t>«Գրական թերթ»</t>
  </si>
  <si>
    <t>«Գրական թերթ» խմբագրություն» ՍՊԸ</t>
  </si>
  <si>
    <t>«Գրեթերթ»</t>
  </si>
  <si>
    <t>«Սատիրիկոն» ՍՊԸ</t>
  </si>
  <si>
    <t>«Նորք»</t>
  </si>
  <si>
    <t>«Նորք» հանդես» ՍՊԸ</t>
  </si>
  <si>
    <t>«Կայարան»</t>
  </si>
  <si>
    <t>«Գրական կայարան» ՀԿ</t>
  </si>
  <si>
    <t>«granish.org»</t>
  </si>
  <si>
    <t>«Գրանիշ գրական համայնք» ՀԿ</t>
  </si>
  <si>
    <t>«Երկունք»</t>
  </si>
  <si>
    <t>«Թռիչք» կրթամշակութային և խորհրդատվական» ՀԿ</t>
  </si>
  <si>
    <t xml:space="preserve">«groghutsav.am» </t>
  </si>
  <si>
    <t>«Գրող» գրական, մշակութային հիմնադրամ</t>
  </si>
  <si>
    <t xml:space="preserve">«Եղեգան փող» </t>
  </si>
  <si>
    <t>ՀԳՄ Շիրակի մարզային մասնաճյուղ</t>
  </si>
  <si>
    <t>«ա-ակտուալ»</t>
  </si>
  <si>
    <t>«kinoashkharh.am»</t>
  </si>
  <si>
    <t>«tatron-drama.am»</t>
  </si>
  <si>
    <t>«Դրամատուրգիա» ՍՊԸ</t>
  </si>
  <si>
    <t>«Հրապարակ» օրաթերթ» ՍՊԸ</t>
  </si>
  <si>
    <t>«Երևան քաղաքի ամսագիր»</t>
  </si>
  <si>
    <t>«Քաղաքի ամսագիր» ՍՊԸ</t>
  </si>
  <si>
    <t>«art-collage.com»</t>
  </si>
  <si>
    <t>«Արթնախագիծ» կրթամշակութային ՀԿ</t>
  </si>
  <si>
    <t>«Regional Post-Caucasus Magazine»</t>
  </si>
  <si>
    <t>«Թովմասյան ընդ Պարտներս» ՍՊԸ</t>
  </si>
  <si>
    <t xml:space="preserve">«ardi.am» </t>
  </si>
  <si>
    <t>«Արդի» գիտամշակութային լրատվական ՀԿ</t>
  </si>
  <si>
    <t>«cultural.am»</t>
  </si>
  <si>
    <t>«Մշակութային հասարակություն» ՀԿ</t>
  </si>
  <si>
    <t>«Հայ գրքի կենտրոն» ՀԿ</t>
  </si>
  <si>
    <t>«Հայաստանի ազգային գրադարան» ՊՈԱԿ, «Խնկո-Ապոր անվան ազգային մանկական գրադարան» ՊՈԱԿ</t>
  </si>
  <si>
    <t xml:space="preserve">ՀՀ կրթության, գիտության, մշակույթի և սպորտի նախարարություն </t>
  </si>
  <si>
    <t xml:space="preserve">Միջազգային թատերական նախագծերին  թատերախմբերի մասնակցություն </t>
  </si>
  <si>
    <t>Միջազգային երաժշտական նախագծերին  կոլեկտիվների մասնակցություն</t>
  </si>
  <si>
    <t>«Հայաստանի ազգային ֆիլհարմոնիկ նվագախումբ» ՊՈԱԿ, «Հայաստանի պետական սիմֆոնիկ նվագախումբ» ՊՈԱԿ, «Կամերային երաժշտության ազգային կենտրոն» ՊՈԱԿ, «Հայաստանի պետական ֆիլհարմոնիա» ՊՈԱԿ, «Թ.Ալթունյանի անվան երգի-պարի պետական համույթ» ՊՈԱԿ,  «Հայաստանի պարի պետական անսամբլ» ՊՈԱԿ, «Հայաստանի պարարվեստի «Բարեկամություն» պետական համույթ» ՊՈԱԿ, «Հայաստանի էստրադային ջազ նվագախումբ» ՊՈԱԿ, «Հայաստանի երգի պետական թատրոն» ՊՈԱԿ, «Հայ հոգևոր երաժշտության կենտրոն» ՊՈԱԿ, «Կոմիտասի անվան ազգային քառյակ» ՊՈԱԿ, «Հայաստանի պետական ազգային ակադեմիական երգչախումբ» ՊՈԱԿ</t>
  </si>
  <si>
    <t>Միջազգային պարի նախագծերին կոլեկտիվների մասնակցություն</t>
  </si>
  <si>
    <r>
      <t xml:space="preserve">Աջակցություն կերպարվեստին  </t>
    </r>
    <r>
      <rPr>
        <b/>
        <i/>
        <sz val="10"/>
        <rFont val="GHEA Grapalat"/>
        <family val="3"/>
      </rPr>
      <t xml:space="preserve"> </t>
    </r>
  </si>
  <si>
    <t>Աջակցություն ճանաչողական-կրթական ծրագրերին</t>
  </si>
  <si>
    <t>Ստեղծագործական կրթական ծրագրեր և նախագծեր</t>
  </si>
  <si>
    <t>«Արտիստիկ լողի ֆեդերացիա» ՀԿ</t>
  </si>
  <si>
    <t>«Ակադեմիական փոխճանաչման և շարժունության ազգային տեղեկատվական կենտրոն» հիմնադրամ</t>
  </si>
  <si>
    <t xml:space="preserve"> Աջակցություն արտասահմանում սովորող ուսանողներին </t>
  </si>
  <si>
    <r>
      <rPr>
        <sz val="10"/>
        <rFont val="Calibri"/>
        <family val="2"/>
        <charset val="204"/>
      </rPr>
      <t>«</t>
    </r>
    <r>
      <rPr>
        <i/>
        <sz val="10"/>
        <rFont val="GHEA Grapalat"/>
        <family val="3"/>
      </rPr>
      <t>Իմ քայլը</t>
    </r>
    <r>
      <rPr>
        <sz val="10"/>
        <rFont val="Calibri"/>
        <family val="2"/>
        <charset val="204"/>
      </rPr>
      <t>»</t>
    </r>
    <r>
      <rPr>
        <i/>
        <sz val="10"/>
        <rFont val="GHEA Grapalat"/>
        <family val="3"/>
      </rPr>
      <t xml:space="preserve"> հիմնադրամ</t>
    </r>
  </si>
  <si>
    <t>«ԵՊՀ-ին առընթեր Ա. Շահինյանի անվան ֆիզիկամաթեմատիկական հատուկ դպրոց» ՊՈԱԿ</t>
  </si>
  <si>
    <t>«Առաջատար տեխնոլոգիաների ձեռնարկությունների միություն» ՀԿ</t>
  </si>
  <si>
    <t>Ատեստավորման միջոցով որակավորում ստացած ուսուցիչներին հավելավճարների տրամադրում</t>
  </si>
  <si>
    <t>«Դպրոցականների հանրապետական մարզական ֆեդերացիա»</t>
  </si>
  <si>
    <t>«Արամ Մանուկյանի անվան մարզառազմական մասնագիտացված դպրոց» ՊՈԱԿ</t>
  </si>
  <si>
    <t>Պարենի համաշխարհային ծրագրի գրասենյակ</t>
  </si>
  <si>
    <t xml:space="preserve"> ՀՀ կրթության, գիտության, մշակույթի և սպորտի նախարարություն </t>
  </si>
  <si>
    <t>ՀՀ տարածքային կառավարման և ենթակառուցվածքների նախարարության պետական գույքի կառավարման կոմիտե</t>
  </si>
  <si>
    <t>«Գույքի գնահատման և աճուրդի կենտրոն» ՊՈԱԿ</t>
  </si>
  <si>
    <t>Պետական գույքի հաշվառման, գույքագրման, գնահատման, անշարժ գույքի պահառության, սպասարկման աշխատանքների և աճուրդների իրականացման ծառայություններ</t>
  </si>
  <si>
    <t xml:space="preserve">Կրթության բովանդակային և մեթոդական սպասարկում </t>
  </si>
  <si>
    <t>ՀՀ տարածքային կառավարման և ենթակառուցվածքների նախարարություն</t>
  </si>
  <si>
    <t xml:space="preserve"> «Սպասարկում» ՊՈԱԿ</t>
  </si>
  <si>
    <t>«Կոնդի առանձնատների տնտեսություն» ՊՈԱԿ</t>
  </si>
  <si>
    <t>Արդարադատության նախարարության քրեակատարողական հիմնարկում պահվող կալանավորված անձանց և դատապարտյալներին պատշաճ բժշկական օգնություն և սպասարկման ծառայություններ</t>
  </si>
  <si>
    <t>«Քրեակատարողական բժշկության կենտրոն» ՊՈԱԿ</t>
  </si>
  <si>
    <t>ՀՀ բարձրաստիճան պաշտոնատար անձանց գերատեսչական առանձնատների և տարածքների շահագործում և սպասարկում</t>
  </si>
  <si>
    <t>Դատաբժշկական և ախտաբանաանատոմիական ծառայություններ</t>
  </si>
  <si>
    <t>Դատաբժշկական փորձաքննություններ</t>
  </si>
  <si>
    <t>Դեղապահովում</t>
  </si>
  <si>
    <t>Բժիշկ-մասնագետների ժամանակավոր ուղեգրման միջոցով ՀՀ մարզային առողջապահական կազմակերպություններում բժշկական ծառայությունների մատուցում</t>
  </si>
  <si>
    <t>Բժշկական կազմակերպություններ</t>
  </si>
  <si>
    <t>Դեղորայքով ապահովում կալանավայրում պահվող ազատազրկվածներին</t>
  </si>
  <si>
    <t>ՀՀ երեխաների շուրջօրյա խնամք և պաշտպանություն իրականացնող հաստատություններում խնամվող և հաստատությունում հայտնվելու ռիսկի խմբում գտնվող երեխաների ընտանիք վերադարձնելու և մուտքը հաստատություններ կանխարգելելու ծառայություններ</t>
  </si>
  <si>
    <t>Թրաֆիքինգի և շահագործման, սեռական բռնության ենթարկված անձանց սոցիալ-հոգեբանական վերականգնողական ծառայություններ</t>
  </si>
  <si>
    <t xml:space="preserve">Ընտանիքում բռնության ենթարկված անձանց ապաստարանի ծառայություններ                                                                             </t>
  </si>
  <si>
    <t xml:space="preserve">Ընտանիքում բռնության ենթարկված անձանց աջակցության կենտրոնների ծառայություններ      </t>
  </si>
  <si>
    <t xml:space="preserve">Երեխաների խնամքի ցերեկային ծառայությունների տրամադրում                                                    </t>
  </si>
  <si>
    <t>Կենսաբանական ընտանիք տեղափոխված և հաստատություն մուտքը կանխարգելված երեխաների ընտանիքների բնաիրային օգնության փաթեթի տրամադրում</t>
  </si>
  <si>
    <t>Տարեցներին և հաշմանդամություն ունեցող անձանց տնային պայմաններում խնամքի ծառայություններ</t>
  </si>
  <si>
    <t>Սոցիալական բնակարանային ֆոնդի սպասարկման ծառայություններ</t>
  </si>
  <si>
    <t>Մտավոր խնդիրներ ունեցող անձանց շուրջօրյա խնամքի ծառայություններ</t>
  </si>
  <si>
    <t>Հոգեկան առողջության խնդիրներ ունեցող անձանց շուրջօրյա խնամքի ծառայություններ</t>
  </si>
  <si>
    <t>Հատուկ խմբերին դասված որոշակի կատեգորիայի անձանց կացարանով ապահովման ծառայություններ</t>
  </si>
  <si>
    <t>Տնային խնամք հոգեկան առողջության խնդիրներ ունեցող անձանց</t>
  </si>
  <si>
    <t>Աշխատաշուկայում անմրցունակ ազատազրկման վայրերից վերադարձած, հաշմանդամություն ունեցող, ինչպես նաև «հաշմանդամություն ունեցող երեխա» կարգավիճակ ունեցող անձանց աշխատանքի տեղավորման դեպքում գործատուին աշխատավարձի մասնակի փոխհատուցում և հաշմանդամություն ունեցող անձին ուղեկցողի համար դրամական օգնության տրամադրում</t>
  </si>
  <si>
    <t>Աշխատաշուկայում անմրցունակ և մասնագիտություն չունեցող  մայրերի համար գործատուի մոտ մասնագիտական ուսուցման կազմակերպում</t>
  </si>
  <si>
    <t xml:space="preserve">Աշխատաշուկայում անմրցունակ և մասնագիտություն չունեցող մայրերի համար օրենսդրությամբ սահմանված կարգով մասնագիտական ուսուցում ապահովող կազմակերպություններ </t>
  </si>
  <si>
    <t>Հաշմանդամություն ունեցող անձանց սոցիալ-հոգեբանական աջակցություն ցերեկային կենտրոնում</t>
  </si>
  <si>
    <t>Աուտիզմ ունեցող անձանց սոցիալ-հոգեբանական աջակցություն ցերեկային կենտրոնում</t>
  </si>
  <si>
    <t>Անապահով սոցիալական խմբերին աջակցություն</t>
  </si>
  <si>
    <t>Սոցիալական շտապ օգնություն</t>
  </si>
  <si>
    <t>ՀՀ տարածքային կառավարման և ենթակառուցվածքների նախարարության միգրացիոն ծառայություն</t>
  </si>
  <si>
    <t>Բյուջետային գլխավոր կարգադրիչների, ծրագրերի, միջոցառումների անվանումները</t>
  </si>
  <si>
    <r>
      <t xml:space="preserve">ՀՀ աշխատանքի և սոցիալական հարցերի նախարարություն, </t>
    </r>
    <r>
      <rPr>
        <sz val="10"/>
        <rFont val="GHEA Grapalat"/>
        <family val="3"/>
      </rPr>
      <t xml:space="preserve">այդ թվում </t>
    </r>
  </si>
  <si>
    <t>1141</t>
  </si>
  <si>
    <t>11010</t>
  </si>
  <si>
    <t>12003</t>
  </si>
  <si>
    <t>Երեխաների շուրջօրյա խնամքի բնակչության սոցիալական պաշտպանության հաստատությունների շրջանավարտներին միանվագ դրամական օգնության տրամադրում</t>
  </si>
  <si>
    <t>12005</t>
  </si>
  <si>
    <t>Մարդկանց թրաֆիքինգի (և/կամ) շահագործման զոհերին միանվագ դրամական փոխհատուցման տրամադրում</t>
  </si>
  <si>
    <t>1117</t>
  </si>
  <si>
    <t>Սոցիալական պաշտպանության բնագավառում պետական քաղաքականության մշակում, ծրագրերի համակարգում և մոնիթորինգ</t>
  </si>
  <si>
    <r>
      <t>ՀՀ առողջապահության նախարարություն,</t>
    </r>
    <r>
      <rPr>
        <sz val="10"/>
        <rFont val="GHEA Grapalat"/>
        <family val="3"/>
      </rPr>
      <t xml:space="preserve"> այդ թվում  </t>
    </r>
  </si>
  <si>
    <t>1207</t>
  </si>
  <si>
    <t>Սոցիալապես անապահով և առանձին խմբերի անձանց բժշկական օգնություն</t>
  </si>
  <si>
    <t>Թրաֆիքինգի զոհերին բժշկական օգնության ծառայություններ</t>
  </si>
  <si>
    <t>12007</t>
  </si>
  <si>
    <t>Բնակչության սոցիալական պաշտպանության հաստատությունների շրջանավարտների համար բնակարանների վարձակալություն</t>
  </si>
  <si>
    <t>Մասնագիտացված կազմակերպություն</t>
  </si>
  <si>
    <t>ՀՀ էկոնոմիկայի նախարարություն</t>
  </si>
  <si>
    <t>Պետական աջակցություն Հայաստանի Հանրապետությունում և արտերկրում ներդրումային և ՊՄԳ ծրագրերի իրականացմանը</t>
  </si>
  <si>
    <t>ՀՀ շրջակա միջավայրի նախարարություն</t>
  </si>
  <si>
    <t>ՀՀ շրջակա միջավայրի նախարարության անտառային կոմիտե</t>
  </si>
  <si>
    <t>Գյուղատնտեսության խթանման ծրագիր</t>
  </si>
  <si>
    <t>Պետական աջակցություն Հայաստանի Հանրապետության խաղողագործության և գինեգործության ոլորտներում վարվող պետական քաղաքականության ու զարգացման ծրագրերի իրականացմանը</t>
  </si>
  <si>
    <t>Սննդամթերքի լաբորատոր փորձաքննություններ</t>
  </si>
  <si>
    <t>Բուսական ծագման մթերքներում պեստիցիդների, նիտրատների, ծանր մետաղների և գենետիկորեն ձևափոխված օրգանիզմների մնացորդների մոնիթորինգ</t>
  </si>
  <si>
    <t>Կենդանական ծագման մթերքում մնացորդային նյութերի հսկողության մոնիթորինգ</t>
  </si>
  <si>
    <t>Դաբաղ հիվանդության շճահետազոտություն</t>
  </si>
  <si>
    <t xml:space="preserve">Հայաստանի Հանրապետությունում խոշոր եղջերավոր կենդանիների համարակալում և հաշվառում </t>
  </si>
  <si>
    <t xml:space="preserve">ՀՀ կառավարության կողմից հաստատված համապատասխան ծրագրի չափանիշները բավարարող շահառուներ </t>
  </si>
  <si>
    <t>Ոռոգման արդիական համակարգերի ներդրման համար պետական աջակցություն</t>
  </si>
  <si>
    <t>Փոքր և միջին ջերմոցային տնտեսությունների ներդրման պետական աջակցության ծրագիր</t>
  </si>
  <si>
    <t xml:space="preserve">ՀՀ-ում ոչխարաբուծության և այծաբուծության զարգացման նպատակով պետական աջակցություն  </t>
  </si>
  <si>
    <t>ՀՀ բարձր տեխնոլոգիական արդյունաբերության նախարարություն</t>
  </si>
  <si>
    <t>Ատեստավորված ուսուցիչներ</t>
  </si>
  <si>
    <t>«Հայաստանի նավամոդելային սպորտի ֆեդերացիա» ՀԿ</t>
  </si>
  <si>
    <t>«Հայաստանի շախմատի ակադեմիա» հիմնադրամ</t>
  </si>
  <si>
    <t>«Կայուն դպրոցական սնունդ» հիմնադրամ</t>
  </si>
  <si>
    <t>Միջոցառումներն կատարող պետական մարմինների և դրամաշնորհ ստացող տնտեսվարող սուբյեկտների անվանումները</t>
  </si>
  <si>
    <t>ՀՀ կրթության, գիտության, մշակույթի և սպորտի նախարարություն</t>
  </si>
  <si>
    <t xml:space="preserve"> ՀՀ կրթության, գիտության, մշակույթի և սպորտի նախարարության  գիտության  կոմիտե- ընդամենը</t>
  </si>
  <si>
    <t>ՀՀ ԳԱԱ  «Ա. Նալբանդյանի անվան քիմիական ֆիզիկայի ինստիտուտ» ՊՈԱԿ</t>
  </si>
  <si>
    <t>ՀՀ ԳԱԱ «Ընդհանուր և անօրգանական քիմիայի ինստիտուտ» ՊՈԱԿ</t>
  </si>
  <si>
    <t>ՀՀ ԳԱԱ «Գ. Դավթյանի անվան հիդրոպոնիկայի պրոբլեմների ինստիտուտ» ՊՈԱԿ</t>
  </si>
  <si>
    <t xml:space="preserve"> ՀՀ ԳԱԱ «Հիդրոմեխանիկայի և վիբրոտեխնիկայի բաժին» ՓԲԸ</t>
  </si>
  <si>
    <t>ՀՀ ԳԱԱ «Գիտակրթական միջազգային կենտրոն» հիմնարկ</t>
  </si>
  <si>
    <t>մրցույթով ընտրված ֆիզիկական անձինք ՀՀ ԳԱԱ ՊՈԱԿ-ներից</t>
  </si>
  <si>
    <t>մրցույթով ընտրված կազմակերպություններ ՀՀ ԳԱԱ ՊՈԱԿ-ներից</t>
  </si>
  <si>
    <t>ՀՀ ԳԱԱ «Հայագիտական ուսումնասիրությունները ֆինանսավորող համահայկական հիմնադրամ»</t>
  </si>
  <si>
    <t>ՀՀ  առողջապահության նախարարություն</t>
  </si>
  <si>
    <t>ՀՀ ԱՆ «Ռ. Յոլյանի անվան արյունաբանական կենտրոն» ՓԲԸ</t>
  </si>
  <si>
    <t>ՀՀ ԱՆ «Այրվածքաբանության ազգային կենտրոն» ՓԲԸ</t>
  </si>
  <si>
    <t xml:space="preserve"> ՀՀ ԱՆ «Ս. Ավդալբեկյանի անվան առողջապահության ազգային ինստիտուտ» ՓԲԸ</t>
  </si>
  <si>
    <t>ՀՀ ՏԿԵՆ ՊԳԿԿ «Վնասվածքաբանության և օրթոպեդիայի գիտահետազոտական կենտրոն» ՓԲԸ</t>
  </si>
  <si>
    <t>ՀՀ ՏԿԵՆ  պետական գույքի կառավարման կոմիտե</t>
  </si>
  <si>
    <t>ՀՀ ՏԿԵՆ ՊԳԿԿ «Կուրորտաբանության և ֆիզիկական բժշկության ԳՀԻ» ՓԲԸ</t>
  </si>
  <si>
    <t>ԸՆԴԱՄԵՆԸ- ՀՀ ՏԿԵՆ  պետական գույքի կառավարման կոմիտե</t>
  </si>
  <si>
    <t>ՀՀ ԷՆ «Սննդամթերքի անվտանգության ոլորտի ռիսկերի գնահատման և վերլուծության գիտական կենտրոն» ՓԲԸ</t>
  </si>
  <si>
    <t>ՀՀ ԷՆ «Երկրագործության գիտական կենտրոն» ՓԲԸ</t>
  </si>
  <si>
    <t>ՀՀ ԷՆ «Բանջարաբոստանային և տեխնիկական մշակաբույսերի գիտական կենտրոն» ՓԲԸ</t>
  </si>
  <si>
    <t>ԸՆԴԱՄԵՆԸ-    ՀՀ  էկոնոմիկայի նախարարություն</t>
  </si>
  <si>
    <t>ՀՀ ԵՔ «Երևան քաղաքի պատմության թանգարան» ՀՈԱԿ</t>
  </si>
  <si>
    <t>ՀՀ Երևանի   քաղաքապետարան</t>
  </si>
  <si>
    <t>ՀՀ ԵՔ «Լ.Հովհաննիսյանի անվան սրտաբանության ԳՀԻ» ՓԲԸ</t>
  </si>
  <si>
    <t>ՀՀ ԿԳՄՍՆ «Պատմամշակութային ժառանգության գիտահետազոտական կենտրոն» ՊՈԱԿ</t>
  </si>
  <si>
    <t>ՀՀ կրթության, գիտության, մշակույթի և սպորտի նախարարության  գիտության  կոմիտե</t>
  </si>
  <si>
    <t>ՀՀ ԿԳՄՍՆ «Պատմամշակութային արգելոց-թանգարանների և պատմական միջավայրի պահպանության ծառայություն» ՊՈԱԿ</t>
  </si>
  <si>
    <t>ՀՀ ԿԳՄՍՆ «Երվանդ Քոչարի թանգարան» ՊՈԱԿ</t>
  </si>
  <si>
    <t>ՀՀ ԿԳՄՍՆ «Կոմիտասի թանգարան-ինստիտուտ» ՊՈԱԿ</t>
  </si>
  <si>
    <t>Երևանի պետական համալսարանի 100-ամյակին նվիրված միջոցառումների անցկացում</t>
  </si>
  <si>
    <t>մրցույթով ընտրված և գիտական պետական ծրագրերում ընդգրկված գիտական աշխատողներ</t>
  </si>
  <si>
    <t>միջազգային համաձայնագրերով նախատեսված և մրցույթով ընտրված գիտական կազմակերպությունների հետազոտական խմբեր</t>
  </si>
  <si>
    <t>մրցույթով ընտրված ֆիզիկական անձինք</t>
  </si>
  <si>
    <t>«Հայաստանի ազգային պոլիտեխնիկական համալսարան» հիմնադրամ</t>
  </si>
  <si>
    <t>«Միջուկային էներգետիկա և կրիմինալիստիկա» բազային ԳՀ լաբորատորիայի պահպանում ու զարգացում</t>
  </si>
  <si>
    <t>«Ճարտարապետության և շինարարության Հայաստանի ազգային համալսարան» հիմնադրամ</t>
  </si>
  <si>
    <t>ՌԴ ԿԳՆ և ՀՀ ԿԳՄՍՆ «Հայ - ռուսական (սլավոնական) համալսարան» բարձրագույն մասնագիտական կրթության պետական ուսումնական հաստատություն</t>
  </si>
  <si>
    <t xml:space="preserve">Գլխուղեղի որոշ ախտաբանական վիճակների, ընդհանուր հարմարվողական համախտանիշի էթիոպաթոգենեզի և դրանց համուղղման գործընթացում կենսաբանական ակտիվ նյութերի դերի, շրջակա միջավայրի և ազգաբնակչության առողջության վրա վնասակար գործոնների ազդեցության ուսումնասիրումը՝ ի նպաստ առողջ գենոֆոնդի </t>
  </si>
  <si>
    <t>«Երևանի Մ. Հերացու անվան պետական բժշկական համալսարան» հիմնադրամ</t>
  </si>
  <si>
    <t>«Հայաստանի ազգային ագրարային համալսարան» հիմնադրամ</t>
  </si>
  <si>
    <t>Կենսաբանական հետազոտությունների լաբորատորիայի պահպանում</t>
  </si>
  <si>
    <t>«Խ. Աբովյանի անվան հայկական պետական մանկավարժական համալսարան» հիմնադրամ</t>
  </si>
  <si>
    <t>Էկոլոգիական մոնիտորինգի և գնահատման գիտական լաբորատորիա</t>
  </si>
  <si>
    <t>Լեզվաբանական հետազոտությունների գիտական լաբորատորիայի պահպանում ու զարգացում</t>
  </si>
  <si>
    <t>«Երևանի Վ. Բրյուսովի անվան պետական լեզվահասարակագիտական համալսարան» հիմնադրամ</t>
  </si>
  <si>
    <t>Հայերենի շարահյուսական ծառերի UD բանկ. շարահյուսական և ձևաբանական վերլուծության թվային գործիքներ</t>
  </si>
  <si>
    <t xml:space="preserve">ՀՀ ԿԳՄՍՆ «Բժշկակենսաբանական միջազգային հետբուհական ուսումնական կենտրոն» ՊՈԱԿ  </t>
  </si>
  <si>
    <t>ՀՀ ԿԳՄՍՆ «Գորիսի պետական համալսարան» ՊՈԱԿ</t>
  </si>
  <si>
    <t>ՀՀ ԿԳՄՍՆ «Հայաստանի պետական տնտեսագիտական համալսարան» ՊՈԱԿ</t>
  </si>
  <si>
    <t>«Շիրակի Մ. Նալբանդյանի անվան պետական համալսարան» հիմնադրամ</t>
  </si>
  <si>
    <t>ՀՀ ԿԳՄՍՆ «Երևանի Կոմիտասի անվան պետական կոնսերվատորիա» ՊՈԱԿ</t>
  </si>
  <si>
    <t>ԸՆԴԱՄԵՆԸ- ՀՀ կրթության, գիտության, մշակույթի և սպորտի նախարարության  գիտության  կոմիտե</t>
  </si>
  <si>
    <t>ՀՀ ԱՆ «Հայաստանի ազգային արխիվ» ՊՈԱԿ</t>
  </si>
  <si>
    <t xml:space="preserve">ՀՀ արդարադատության նախարարություն
</t>
  </si>
  <si>
    <t>ԸՆԴԱՄԵՆԸ-   ՀՀ արդարադատության նախարարություն</t>
  </si>
  <si>
    <t>ԸՆԴԱՄԵՆԸ-   ՀՀ կրթության, գիտության, մշակույթի և սպորտի նախարարության գիտության կոմիտե</t>
  </si>
  <si>
    <t>«Քենդլ» սինքրոտրոնային հետազոտությունների ինստիտուտ» հիմնադրամ</t>
  </si>
  <si>
    <t>«ՔԵՆԴԼ» սինքրոտրոնային հետազոտությունների ինստիտուտի արագացուցչային գիտահետազոտական լաբորատորիաների զարգացում</t>
  </si>
  <si>
    <t>«Ա. Ի. Ալիխանյանի անվան ազգային գիտական լաբորատորիա (Երևանի ֆիզիկայի ինստիտուտ)» հիմնադրամ</t>
  </si>
  <si>
    <t xml:space="preserve"> «Մատենադարան» Մ. Մաշտոցի անվան հին ձեռագրերի ԳՀԻ» հիմնադրամի պահպանում</t>
  </si>
  <si>
    <t>«Երևանի պետական համալսարան» հիմնադրամի գրադարանի պահպանում</t>
  </si>
  <si>
    <t>«Հայոց ցեղասպանության թանգարան-ինստիտուտ» հիմնադրամի պահպանում</t>
  </si>
  <si>
    <t>«Հայոց ցեղասպանության թանգարան-ինստիտուտ» հիմնադրամ</t>
  </si>
  <si>
    <t>ՀՀ ԳԱԱ «Հայկենսատեխնոլոգիա» գիտաարտադրական կենտրոն»  ՊՈԱԿ-ի կենսաբանական թանգարանի պահպանում</t>
  </si>
  <si>
    <t>ԸՆԴԱՄԵՆԸ- ՀՀ կրթության, գիտության, մշակույթի և սպորտի նախարարության գիտության կոմիտե</t>
  </si>
  <si>
    <t>ԸՆԴԱՄԵՆԸ-  ՀՀ կրթության, գիտության, մշակույթի և սպորտի նախարարության գիտության կոմիտե</t>
  </si>
  <si>
    <t>մրցույթով ընտրված պետական գիտական ծրագրերում ընդգրկված գիտական աստիճան ունեցող գիտաշխատողներ</t>
  </si>
  <si>
    <t>Պայմանագրային (թեմատիկ) հետազոտություններ</t>
  </si>
  <si>
    <t>մրցույթով ընտրված գիտահետազոտական խմբեր և ֆիզիկական անձինք</t>
  </si>
  <si>
    <t xml:space="preserve">մրցույթով ընտրված գիտահետազոտական խմբեր </t>
  </si>
  <si>
    <t xml:space="preserve">Երիտասարդ գիտաշխատողների հետազոտություններին աջակցություն </t>
  </si>
  <si>
    <t>Երիտասարդ գիտաշխատողների (մինչև 35 տարեկան) հետազոտություններին աջակցություն</t>
  </si>
  <si>
    <t xml:space="preserve">Արցախի հետ համագործակցություն </t>
  </si>
  <si>
    <t>մրցույթով ընտրված գիտահետազոտական խմբեր</t>
  </si>
  <si>
    <t>Կիրառական արդյունքի ձեռքբերմանն ուղղված  հետազոտություններ</t>
  </si>
  <si>
    <t>Բարձր արդյունավետությամբ աշխատող գիտաշխատողներին, այդ թվում՝ երիտասարդ գիտաշխատողներին (մինչև 35 տարեկան) հավելավճարների տրամադրում</t>
  </si>
  <si>
    <t>«ՔԵՆԴԼ» սինքրոտրոնային հետազոտությունների ինստիտուտ» հիմնադրամի «AREAL» գծային արագացուցչի վրա իրականացվող  հետազոտություններ</t>
  </si>
  <si>
    <t>Շիրակի մարզի գիտական կազմակերպություններում իրականացվող  հետազոտություններ</t>
  </si>
  <si>
    <t>Երկակի նշանակության ծրագրերի աջակցություն</t>
  </si>
  <si>
    <t>ՀՀ ԳԱԱ ԵԳԻ ՊՈԱԿ-ի «Գեոպարկը որպես տնտեսության կայուն զարգացման և բնապահպանության խթան Գեղարքունիքի, Վայոց Ձորի և Սյունիքի մարզերում» ծրագրին պետական աջակցություն</t>
  </si>
  <si>
    <t>ՀՀ գիտությունների ազգային ակադեմիայի «Երկրաբանական գիտությունների ինստիտուտ» ՊՈԱԿ</t>
  </si>
  <si>
    <t>ՀՀ ԿԳՄՍՆ ՊՄԺԳՀԿ ՊՈԱԿ-ի «Հայոց արքաների դամբարանների հետազոտում. II փուլ, շարունակական  պեղումներ» ծրագրին պետական աջակցություն</t>
  </si>
  <si>
    <t>ՀՀ կրթության, գիտության, մշակույթի և սպորտի նախարարության «Պատմամշակութային ժառանգության գիտահետազոտական կենտրոն» ՊՈԱԿ</t>
  </si>
  <si>
    <t>ՀՀ  տարածքային կառավարման և ենթակառուցվածքների նախարարության «Ատոմային էլեկտրակայանների շահագործման հայկական գիտահետազոտական ինստիտուտ» ՓԲԸ</t>
  </si>
  <si>
    <t xml:space="preserve">ՀՀ  տարածքային կառավարման և ենթակառուցվածքների նախարարություն </t>
  </si>
  <si>
    <t>ՀՀ էկոնոմիկայի նախարարության «Բանջարաբոստանային և տեխնիկականմշակաբույսերի գիտական կենտրոն» ՓԲԸ</t>
  </si>
  <si>
    <t>ՀՀ պաշտպանության ապահովում</t>
  </si>
  <si>
    <t>Գիտահետազոտական և փորձակոնստրուկտորական աշխատանքների գիտատեխնիկական (ռազմատեխնիկական) ուղեկցում</t>
  </si>
  <si>
    <t>Միջոցառումներն կատարող պետական մարմինների անվանումները</t>
  </si>
  <si>
    <t>ՀՀ կրթության, գիտության, մշակույթի և սպորտի նախարարության գիտության  կոմիտե</t>
  </si>
  <si>
    <t>ՀՀ կրթության, գիտության, մշակույթի և սպորտի նախարարության գիտության կոմիտե</t>
  </si>
  <si>
    <t xml:space="preserve"> ՀՀ բարձր տեխնոլոգիական արդյունաբերության նախարարություն</t>
  </si>
  <si>
    <t>«Ազգային երգ ու պարի ակադեմիա» կրթամշակութային հիմնադրամ</t>
  </si>
  <si>
    <t xml:space="preserve">«Հայ-չինական բարեկամության դպրոց» հիմնադրամ </t>
  </si>
  <si>
    <t>ՀՀ «Ուսանողական մարզական ֆեդերացիա» ՀԿ</t>
  </si>
  <si>
    <t>«Ա. Սպենդիարյանի անվան օպերայի և բալետի ազգային ակադեմիական թատրոն» ՊՈԱԿ, «Գ. Սունդուկյանի անվան ազգային ակադեմիական թատրոն» ՊՈԱԿ, «Հ.Պարոնյանի անվան երաժշտական կոմեդիայի պետական թատրոն» ՊՈԱԿ, «Կ. Ստանիսլավսկու անվան պետական ռուսական դրամատիկական թատրոն» ՊՈԱԿ, «Գյումրու Վ.Աճեմյանի անվան պետական դրամատիկական թատրոն» ՊՈԱԿ, «Վանաձորի Հ.Աբելյանի անվան պետական դրամատիկական թատրոն» ՊՈԱԿ, «Երևանի Հ.Թումանյանի անվան պետական տիկնիկային թատրոն» ՊՈԱԿ, «Երաժշտական կամերային պետական թատրոն» ՊՈԱԿ, «Երևանի խամաճիկների պետական թատրոն» ՊՈԱԿ, «Երևանի կամերային պետական թատրոն» ՊՈԱԿ, «Արմեն Մազմանյանի անվան բեմարվեստի ազգային փորձարարական «Գոյ» կենտրոն» ՊՈԱԿ, «Երևանի մնջախաղի պետական թատրոն» ՊՈԱԿ, «Խորեոգրաֆիայի պետական թատրոն» ՊՈԱԿ, «Արտաշատի Ա.Խարազյանի անվան պետական դրամատիկական թատրոն» ՊՈԱԿ, «Սոս Սարգսյանի անվան համազգային թատրոն» ՊՈԱԿ, «Գորիսի Վ.Վաղարշյանի անվ.պետական դրամատիկական թատրոն» ՊՈԱԿ</t>
  </si>
  <si>
    <t xml:space="preserve"> Հանրակրթական դպրոցների ուսուցիչների և ուսուցչի օգնականների ներառական դասավանդման հմտությունների զարգացման ապահովում</t>
  </si>
  <si>
    <t>Աղյուսակ N 7</t>
  </si>
  <si>
    <t>Աղյուսակ N 7.1</t>
  </si>
  <si>
    <t>Աղյուսակ N 7.2</t>
  </si>
  <si>
    <t>Աղյուսակ N 7.3</t>
  </si>
  <si>
    <t>Մարզահամերգային համալիրի պահպանություն</t>
  </si>
  <si>
    <t xml:space="preserve">«Հայկական ճարտարապետություն ուսումնասիրող հիմնադրամ» </t>
  </si>
  <si>
    <t>Հայաստանի «Սևան» մարզական ՀԿ</t>
  </si>
  <si>
    <t>Հայաստանի «Դինամո» մարզական ՀԿ</t>
  </si>
  <si>
    <t>Տեսողության խնդիրներ ունեցող անձանց սոցիալ-հոգեբանական վերականգնում</t>
  </si>
  <si>
    <t>Փախստականներին մատուցվող ծառայություններ և օժանդակություն</t>
  </si>
  <si>
    <t xml:space="preserve">Փոքր և միջին «Խելացի» անասնաշենքերի կառուցման կամ վերակառուցման և դրանց տեխնոլոգիական ապահովման պետական աջակցություն  </t>
  </si>
  <si>
    <t>«Հանրապետական մանկավարժահոգեբանական կենտրոն» ՊՈԱԿ</t>
  </si>
  <si>
    <t>«Մասնագիտական կրթության որակի ապահովան ազգային կենտրոն» հիմնադրամ</t>
  </si>
  <si>
    <t>«Կայուն դպրոցական սնունդ» հիմնադրամ ՄԿՈՒԶԱԿ հիմնարկ</t>
  </si>
  <si>
    <t>«Կարեն Դեմիրճյանի անվան մարզահամերգային համալիր» ՊՈԱԿ</t>
  </si>
  <si>
    <t>«Հայաստանի ազգային պատկերասրահ» ՊՈԱԿ, «Հայաստանի պատմության թանգարան» ՊՈԱԿ, «Ե.Չարենցի անվան գրականության և արվեստի թանգարան» ՊՈԱԿ, «Հովհաննես Շարամբեյանի անվան ժողովրդական ստեղծագործության կենտրոն» ՊՈԱԿ, «Ռուսական արվեստի թանգարան /պրոֆ. Ա. Աբրահամյանի հավաքածու/» ՊՈԱԿ, «Մ.Սարյանի տուն-թանգարան» ՊՈԱԿ, «Հ.Թումանյանի թանգարան» ՊՈԱԿ, «Ե.Չարենցի տուն-թանգարան» ՊՈԱԿ, «Ա.Սպենդիարյանի տուն-թանգարան» ՊՈԱԿ, «Ա.Իսահակյանի տուն-թանգարան» ՊՈԱԿ, «Ա.Խաչատրյանի տուն-թանգարան» ՊՈԱԿ, «Հայ և ռուս ժողովրդների բարեկամության թանգարան» ՊՈԱԿ, «Երվանդ Քոչարի թանգարան» ՊՈԱԿ, «Ս.Փարաջանովի թանգարան» ՊՈԱԿ, «Փայտարվեստի թանգարան» ՊՈԱԿ, «Հրազդանի երկրագիտական թանգարան» ՊՈԱԿ, «Օրբելի եղբայրների տուն-թանգարան» ՊՈԱԿ, «Ն.Ադոնցի անվան Սիսիանի պատմության թանգարան» ՊՈԱԿ, «Պատմամշակութային արգելոց-թանգարանների և պատմական միջավայրի պահպանության ծառայություն» ՊՈԱԿ, «Կոմիտասի թանգարան-ինստիտուտ» ՊՈԱԿ, «Խ. Աբովյանի տուն-թանգարան» ՊՈԱԿ</t>
  </si>
  <si>
    <t>«Հայաստանի պարի պետական անսամբլ» ՊՈԱԿ,
«Թ.Ալթունյանի անվան երգի-պարի պետական համույթ» ՊՈԱԿ, «Հայաստանի պարարվեստի «Բարեկամություն» պետական համույթ» ՊՈԱԿ</t>
  </si>
  <si>
    <t>«Հայաստանի ազգային պատկերասրահ», «Հայաստանի պատմության թանգարան», «Ե.Չարենցի անվան գրականության և արվեստի թանգարան», «Հովհաննես Շարամբեյանի անվան ժողովրդական ստեղծագործության կենտրոն», «Ռուսական արվեստի թանգարան /պրոֆ. Ա. Աբրահամյանի հավաքածու/», «Մ.Սարյանի տուն-թանգարան», «Հ.Թումանյանի թանգարան», «Ե.Չարենցի տուն-թանգարան», «Ա.Սպենդիարյանի տուն-թանգարան», «Ա.Իսահակյանի տուն-թանգարան», «Ա.Խաչատրյանի տուն-թանգարան», «Հայ և ռուս ժողովրդների բարեկամության թանգարան», «Երվանդ Քոչարի թանգարան», «Ս.Փարաջանովի թանգարան», «Փայտարվեստի թանգարան», «Հրազդանի երկրագիտական թանգարան», «Օրբելի եղբայրների տուն-թանգարան», «Ն.Ադոնցի անվան Սիսիանի պատմության թանգարան», «Պատմամշակութային արգելոց-թանգարանների և պատմական միջավայրի պահպանության ծառայություն», «Կոմիտասի թանգարան-ինստիտուտ», «Խ. Աբովյանի տուն-թանգարան», «Ստեփանավանի մշակույթի և ժամանցի կենտրոն», «Ա.Սպենդիարյանի անվան  օպերայի և բալետի ազգային ակադեմիական թատրոն», «Գ.Սունդուկյանի անվան ազգային ակադեմիական թատրոն», «Հ.Պարոնյանի անվան երաժշտական կոմեդիայի պետական թատրոն», «Կ.Ստանիսլավսկու անվան պետական ռուսական դրամատիկական թատրոն», «Գյումրու Վ.Աճեմյանի անվան պետական դրամատիկական թատրոն», «Վանաձորի Հ.Աբելյանի անվան պետական դրամատիկական թատրոն», «Երևանի Հ.Թումանյանի անվան պետական տիկնիկային թատրոն», «Երաժշտական կամերային պետական թատրոն», «Երևանի խամաճիկների պետական թատրոն», «Երևանի կամերային պետական թատրոն», «Արմեն Մազմանյանի անվան բեմարվեստի ազգային փորձարարական «Գոյ» կենտրոն», «Երևանի մնջախաղի պետական թատրոն», «Խորեոգրաֆիայի պետական թատրոն», «Արտաշատի Ա.Խարազյանի անվան պետական դրամատիկական թատրոն», «Սոս Սարգսյանի անվան համազգային թատրոն», «Գորիսի Վ.Վաղարշյանի անվ.պետական դրամատիկական թատրոն», «Հայաստանի ազգային ֆիլհարմոնիկ նվագախումբ», «Հայաստանի պետական սիմֆոնիկ նվագախումբ», «Կամերային երաժշտության ազգային կենտրոն», «Հայաստանի պետական ֆիլհարմոնիա», «Թ.Ալթունյանի անվան երգի-պարի պետական համույթ», «Հայաստանի պարի պետական անսամբլ», «Հայաստանի պարարվեստի «Բարեկամություն» պետական համույթ», «Հայաստանի էստրադային ջազ նվագախումբ», «Հայաստանի երգի պետական թատրոն», «Հայ հոգևոր երաժշտության կենտրոն», «Կոմիտասի անվան ազգային քառյակ», «Հայաստանի պետական ազգային ակադեմիական երգչախումբ» ՊՈԱԿ-ներ</t>
  </si>
  <si>
    <t xml:space="preserve">«Դասական երաժշտություն «Դաս A» </t>
  </si>
  <si>
    <t xml:space="preserve">«Քո արվեստը դպրոցում» </t>
  </si>
  <si>
    <t xml:space="preserve">ՀՀ հանրակրթական ծրագրեր իրականացնող ուսումնական հաստատությունների 11-րդ դասարանների աշակերտների ռազմամարզական ճամբարի կազմակերպում </t>
  </si>
  <si>
    <t xml:space="preserve">ԱՊՀ երկրների առաջնությունների անցկացում </t>
  </si>
  <si>
    <t>Հայաստանի Հանրապետությունում խաղողի, ժամանակակից տեխնոլոգիաներով մշակվող ինտենսիվ պտղատու այգիների և հատապտղանոցների հիմնման համար պետական աջակցության</t>
  </si>
  <si>
    <t>Հաշմանդամություն ունեցող երեխաների ծնողների  համար դասընթացների կազմակերպում</t>
  </si>
  <si>
    <t xml:space="preserve"> ՀՀ տարածքային կառավարման և ենթակառուցվածքների նախարարություն</t>
  </si>
  <si>
    <t>ՀՀ ԳԱԱ ԿՀ ԳԿ ՊՈԱԿ-ի «Սևանա լճի էվտրոֆացման մեխանիզմների գնահատում և «ծաղկման» երևույթների դեմ պայքարի մեթոդների մշակում» ծրագրին պետական աջակցություն</t>
  </si>
  <si>
    <t>ՀՀ ՏԿԵՆ «Հայատոմ» ՓԲԸ-ի «ՋՋԷՌ տեսակի միջուկային ռեակտորներով էներգաբլոկների սարքավորումների և խողովակաշարերի տեղաշարժերի չափման ձևափոխիչների մշակում» ծրագրին պետական աջակցություն</t>
  </si>
  <si>
    <t>Հայաստանի խաղողագործության և գինեգործության հիմնադրամ</t>
  </si>
  <si>
    <t>«Հայաստանի պետական հետաքրքրությունների ֆոնդ» ՓԲԸ</t>
  </si>
  <si>
    <t xml:space="preserve">«Հայ Մայրեր» բարեգործական հասարակական կազմակերպության </t>
  </si>
  <si>
    <t>Սոցիալական պաշտպանության ոլորտի տեղեկատվական համակարգի սպասարկման, կատարելագործման, շահագործման և տեղեկատվության տրամադրման ծառայություններ</t>
  </si>
  <si>
    <t xml:space="preserve">Մասնագետների պատրաստման ԲՈՒՀ-մասնավոր հատված համագործակցություն </t>
  </si>
  <si>
    <t>Բարձր տեխնոլոգիական արդյունաբերության էկոհամակարգի և շուկայի զարգացման ծրագիր</t>
  </si>
  <si>
    <t>«Գաղափարից մինչև բիզնես» դրամաշնորհներ</t>
  </si>
  <si>
    <t>Հայկական վիրտուալ կամուրջ</t>
  </si>
  <si>
    <t>«Հայաստան» մարզական միություն» ՀԿ</t>
  </si>
  <si>
    <t>«Աուդիովիզուալ լրագրողների ասոցիացիա» ՀԿ</t>
  </si>
  <si>
    <t>Դպրոցական երեխաներին սննդով ապահովում</t>
  </si>
  <si>
    <t>«Երևանի «Մխիթար Սեբաստացի» կրթահամալիր» ՊՈԱԿ</t>
  </si>
  <si>
    <t>Նախադպրոցական այլընտրանքային ծախսաարդյունավետ մոդելների ներդրում_x000D_</t>
  </si>
  <si>
    <t>Մանկապատանեկան և երիտասարդական կրթական ու կրթամշակութային միջոցառումների կազմակերպում</t>
  </si>
  <si>
    <t xml:space="preserve">Օտարերկրյա պետություններում հայերենի և հայագիտական առարկաների դասավանդում </t>
  </si>
  <si>
    <t xml:space="preserve">«Նորք» սոցիալական ծառայությունների տեխնոլոգիական և իրազեկման կենտրոն» հիմնադրամ </t>
  </si>
  <si>
    <t>«Հայաստանի ազգային գրադարան», «Խնկո-Ապոր անվան ազգային մանկական գրադարան»,
«Վ.Պետրոսյանի անվան Արագածոտնի մարզային գրադարան», «Օ.Չուբարյանի անվան Արարատի մարզային գրադարան», «Արմավիրի մարզային գրադարան», «Վ.Պետրոսյանի անվան Գեղարքունիքի մարզային գրադարան», «Կոտայքի մարզային գրադարան», «Շիրակի մարզային գրադարան», «Սյունիքի մարզային գրադարան», «Տավուշի մարզային գրադարան», «Լոռու մարզային գրադարան», «Վայոց Ձորի մարզային գրադարան», «Հայաստանի ազգային պատկերասրահ», «Հայաստանի պատմության թանգարան», «Ե.Չարենցի անվան գրականության և արվեստի թանգարան», «Հովհաննես Շարամբեյանի անվան ժողովրդական ստեղծագործության կենտրոն», «Ռուսական արվեստի թանգարան /պրոֆ. Ա.Աբրահամյանի հավաքածու/», «Մ.Սարյանի տուն-թանգարան», «Հ.Թումանյանի թանգարան», «Ե.Չարենցի տուն-թանգարան», «Ա.Սպենդիարյանի տուն-թանգարան», «Ա.Իսահակյանի տուն-թանգարան», «Ա.Խաչատրյանի տուն-թանգարան», «Հայ և ռուս ժողովրդների բարեկամության թանգարան», «Երվանդ Քոչարի թանգարան», «Ս.Փարաջանովի թանգարան», «Փայտարվեստի թանգարան», «Հրազդանի երկրագիտական թանգարան», «Օրբելի եղբայրների տուն-թանգարան», «Ն.Ադոնցի անվան Սիսիանի պատմության թանգարան», «Պատմամշակութային արգելոց-թանգարանների և պատմական միջավայրի պահպանության ծառայություն», «Կոմիտասի թանգարան-ինստիտուտ», «Խ.Աբովյանի տուն-թանգարան», «Ստեփանավանի մշակույթի և ժամանցի կենտրոն», «Մշակութային արժեքների փորձագիտական կենտրոն», «Ա.Սպենդիարյանի անվան  օպերայի և բալետի ազգային ակադեմիական թատրոն», «Գ.Սունդուկյանի անվան ազգային ակադեմիական թատրոն», «Հ.Պարոնյանի անվան երաժշտական կոմեդիայի պետական թատրոն», «Կ.Ստանիսլավսկու անվան պետական ռուսական դրամատիկական թատրոն», «Գյումրու Վ.Աճեմյանի անվան պետական դրամատիկական թատրոն», «Վանաձորի Հ.Աբելյանի անվան պետական դրամատիկական թատրոն», «Երևանի Հ.Թումանյանի անվան պետական տիկնիկային թատրոն», «Երաժշտական կամերային պետական թատրոն», «Երևանի խամաճիկների պետական թատրոն», «Երևանի կամերային պետական թատրոն», «Արմեն Մազմանյանի անվան բեմարվեստի ազգային փորձարարական «Գոյ» կենտրոն», «Երևանի մնջախաղի պետական թատրոն», «Խորեոգրաֆիայի պետական թատրոն», «Արտաշատի Ա.Խարազյանի անվան պետական դրամատիկական թատրոն», «Սոս Սարգսյանի անվան համազգային թատրոն», «Գորիսի Վ.Վաղարշյանի անվ.պետական դրամատիկական թատրոն», «Հայաստանի ազգային ֆիլհարմոնիկ նվագախումբ», «Հայաստանի պետական սիմֆոնիկ նվագախումբ», «Կամերային երաժշտության ազգային կենտրոն», «Հայաստանի պետական ֆիլհարմոնիա», «Թ.Ալթունյանի անվան երգի-պարի պետական համույթ», «Հայաստանի պարի պետական անսամբլ», «Հայաստանի պարարվեստի «Բարեկամություն» պետական համույթ», «Հայաստանի էստրադային ջազ նվագախումբ», «Հայաստանի երգի պետական թատրոն», «Հայ հոգևոր երաժշտության կենտրոն», «Կոմիտասի անվան ազգային քառյակ», «Հայաստանի պետական ազգային ակադեմիական երգչախումբ», «Հայաստանի ազգային կինոկենտրոն», «Փաստավավերագրական ֆիլմերի «Հայկ» կինաստուդիա», «Պատմամշակութային ժառանգության գիտահետազոտական կենտրոն», «Երևանի Պ.Չայկովսկու անվան միջնակարգ երաժշտական մասնագիտական դպրոց», «Երևանի պարարվեստի պետական քոլեջ», «Երեխաների հատուկ ստեղծագործական կենտրոն» ՊՈԱԿ-ներ</t>
  </si>
  <si>
    <t>Սպասարկման ծառայություններ</t>
  </si>
  <si>
    <t>Քո գիտությունը դպրոցում_x000D_</t>
  </si>
  <si>
    <t>«Հայաստանի ազգային գրադարան», «Խնկո-Ապոր անվան ազգային մանկական գրադարան»,
«Վ.Պետրոսյանի անվան Արագածոտնի մարզային գրադարան» «Օ.Չուբարյանի անվան Արարատի մարզային գրադարան», «Արմավիրի մարզային գրադարան», «Վ.Պետրոսյանի անվան Գեղարքունիքի մարզային գրադարան», «Կոտայքի մարզային գրադարան», «Շիրակի մարզային գրադարան», «Սյունիքի մարզային գրադարան», «Տավուշի մարզային գրադարան», «Լոռու մարզային գրադարան», «Վայոց Ձորի մարզային գրադարան», «Հայաստանի ազգային պատկերասրահ», «Հայաստանի պատմության թանգարան», «Ե.Չարենցի անվան գրականության և արվեստի թանգարան», «Հովհաննես Շարամբեյանի անվան ժողովրդական ստեղծագործության կենտրոն», «Ռուսական արվեստի թանգարան /պրոֆ. Ա.Աբրահամյանի հավաքածու/», «Մ.Սարյանի տուն-թանգարան», «Հ.Թումանյանի թանգարան», «Ե.Չարենցի տուն-թանգարան», «Ա.Սպենդիարյանի տուն-թանգարան», «Ա.Իսահակյանի տուն-թանգարան», «Ա.Խաչատրյանի տուն-թանգարան», «Հայ և ռուս ժողովրդների բարեկամության թանգարան», «Երվանդ Քոչարի թանգարան», «Ս.Փարաջանովի թանգարան», «Փայտարվեստի թանգարան», «Հրազդանի երկրագիտական թանգարան», «Օրբելի եղբայրների տուն-թանգարան», «Ն.Ադոնցի անվան Սիսիանի պատմության թանգարան», «Պատմամշակութային արգելոց-թանգարանների և պատմական միջավայրի պահպանության ծառայություն», «Կոմիտասի թանգարան-ինստիտուտ», «Խ.Աբովյանի տուն-թանգարան» «Ստեփանավանի մշակույթի և ժամանցի կենտրոն», «Մշակութային արժեքների փորձագիտական կենտրոն», «Ա.Սպենդիարյանի անվան  օպերայի և բալետի ազգային ակադեմիական թատրոն», «Գ.Սունդուկյանի անվան ազգային ակադեմիական թատրոն», «Հ.Պարոնյանի անվան երաժշտական կոմեդիայի պետական թատրոն», «Կ.Ստանիսլավսկու անվան պետական ռուսական դրամատիկական թատրոն», «Գյումրու Վ.Աճեմյանի անվան պետական դրամատիկական թատրոն», «Վանաձորի Հ.Աբելյանի անվան պետական դրամատիկական թատրոն», «Երևանի Հ.Թումանյանի անվան պետական տիկնիկային թատրոն», «Երաժշտական կամերային պետական թատրոն», «Երևանի խամաճիկների պետական թատրոն», «Երևանի կամերային պետական թատրոն», «Արմեն Մազմանյանի անվան բեմարվեստի ազգային փորձարարական «Գոյ» կենտրոն», «Երևանի մնջախաղի պետական թատրոն», «Խորեոգրաֆիայի պետական թատրոն», «Արտաշատի Ա.Խարազյանի անվան պետական դրամատիկական թատրոն», «Սոս Սարգսյանի անվան համազգային թատրոն», «Գորիսի Վ.Վաղարշյանի անվ.պետական դրամատիկական թատրոն», «Հայաստանի ազգային ֆիլհարմոնիկ նվագախումբ» , «Հայաստանի պետական սիմֆոնիկ նվագախումբ», «Կամերային երաժշտության ազգային կենտրոն», «Հայաստանի պետական ֆիլհարմոնիա», «Թ.Ալթունյանի անվան երգի-պարի պետական համույթ», «Հայաստանի պարի պետական անսամբլ», «Հայաստանի պարարվեստի «Բարեկամություն» պետական համույթ», «Հայաստանի էստրադային ջազ նվագախումբ», «Հայաստանի երգի պետական թատրոն», «Հայ հոգևոր երաժշտության կենտրոն», «Կոմիտասի անվան ազգային քառյակ», «Հայաստանի պետական ազգային ակադեմիական երգչախումբ», «Հայաստանի ազգային կինոկենտրոն», «Փաստավավերագրական ֆիլմերի «Հայկ» կինաստուդիա», «Պատմամշակութային ժառանգության գիտահետազոտական կենտրոն», «Երևանի Պ.Չայկովսկու անվան միջնակարգ երաժշտական մասնագիտական դպրոց», «Երևանի պարարվեստի պետական քոլեջ», «Երեխաների հատուկ ստեղծագործական կենտրոն» ՊՈԱԿ-ներ</t>
  </si>
  <si>
    <t xml:space="preserve">Նախնական մասնագիտական (արհեստագործական) և միջին մասնագիտական կրթության և ուսուցման (ՄԿՈՒ) բարեփոխումներ </t>
  </si>
  <si>
    <t>2022 թվականին ՀՀ-ում կենսաբանության միջազգային օլիմպիադայի նախապատրաստում</t>
  </si>
  <si>
    <t xml:space="preserve">Օժանդակություն «Հայ-չինական բարեկամության դպրոց» հիմնադրամին </t>
  </si>
  <si>
    <t>Գրական տպագիր և էլեկտրոնային պարբերականներ</t>
  </si>
  <si>
    <t>«Հայաստանի ազգային պատկերասրահ» ՊՈԱԿ, «Հայաստանի պատմության թանգարան» ՊՈԱԿ, «Ե.Չարենցի անվան գրականության և արվեստի թանգարան» ՊՈԱԿ, «Հովհաննես Շարամբեյանի անվան ժողովրդական ստեղծագործության կենտրոն» ՊՈԱԿ, «Ռուսական արվեստի թանգարան /պրոֆ. Ա. Աբրահամյանի հավաքածու/» ՊՈԱԿ, «Մ.Սարյանի տուն-թանգարան» ՊՈԱԿ, «Հ.Թումանյանի թանգարան» ՊՈԱԿ, «Ե.Չարենցի տուն-թանգարան» ՊՈԱԿ, «Ա.Սպենդիարյանի տուն-թանգարան» ՊՈԱԿ, «Ա.Իսահակյանի տուն-թանգարան» ՊՈԱԿ, «Ա.Խաչատրյանի տուն-թանգարան» ՊՈԱԿ, «Հայ և ռուս ժողովրդների բարեկամության թանգարան» ՊՈԱԿ, «Երվանդ Քոչարի թանգարան» ՊՈԱԿ, «Ս.Փարաջանովի թանգարան» ՊՈԱԿ, «Փայտարվեստի թանգարան» ՊՈԱԿ, «Հրազդանի երկրագիտական թանգարան» ՊՈԱԿ, «Օրբելի եղբայրների տուն-թանգարան» ՊՈԱԿ, «Ն.Ադոնցի անվան Սիսիանի պատմության թանգարան» ՊՈԱԿ, «Պատմամշակութային արգելոց-թանգարանների և պատմական միջավայրի պահպանության ծառայություն» ՊՈԱԿ, «Կոմիտասի թանգարան-ինստիտուտ» ՊՈԱԿ, «Խ.Աբովյանի տուն-թանգարան» ՊՈԱԿ</t>
  </si>
  <si>
    <t>«ՀՀ 2021 թվականի պետական բյուջեի մասին» ՀՀ օրենքով նախատեսված այն ծրագրերի միջոցառումների ցանկը, որոնց գծով հատկացումները տնտեսվարող սուբյեկտներին տրամադրվելու են դրամաշնորհների տեսքով</t>
  </si>
  <si>
    <t>Ճանապարհային ցանցի բարելավում</t>
  </si>
  <si>
    <t>Ավտոմոբիլային ճանապարհների ցանցի հսկողություն, ուսումնասիրություններ և փորձաքննություններ</t>
  </si>
  <si>
    <t>«Ճանապարհային դեպարտամենտ» ՊՈԱԿ</t>
  </si>
  <si>
    <t xml:space="preserve"> Շարժական գույքի պահառության կազմակերպում</t>
  </si>
  <si>
    <t xml:space="preserve"> Հիդրոօդերևութաբանություն, շրջակա միջավայրի մոնիթորինգ և տեղեկատվության ապահովում</t>
  </si>
  <si>
    <t>«Հիդրոօդերևութաբանության և մոնիթորինգի կենտրոն» ՊՈԱԿ</t>
  </si>
  <si>
    <t xml:space="preserve"> Պետական աջակցություն Հայաստանի Հանրապետության գյուղատնտեսական ծրագրերի իրականացմանը</t>
  </si>
  <si>
    <t>«Գյուղատնտեսական ծառայությունների կենտրոն» ՊՈԱԿ</t>
  </si>
  <si>
    <t>Հայոց բանակի օրվան նվիրված տոնական միջոցառում</t>
  </si>
  <si>
    <t>Հայկական ժողովրդական ծես Բարեկենդան</t>
  </si>
  <si>
    <t>Ազգագրական պարերի  փառատոն</t>
  </si>
  <si>
    <t>ՀՀ անկախության  օրվան նվիրված տոնական միջոցառում</t>
  </si>
  <si>
    <t>Գեղարվեստի, արվեստի և հանրակրթական դպրոցների սաների ձեռքի աշխատանքների փառատոն</t>
  </si>
  <si>
    <t>Էրգրի համը Հայկական ավանդական ուտեստների փառատոն</t>
  </si>
  <si>
    <t xml:space="preserve">Պոեզիայի տոն </t>
  </si>
  <si>
    <t xml:space="preserve">ՀՀ անկախության 30 ամյակին նվիրված տոնական միջոցառում </t>
  </si>
  <si>
    <t xml:space="preserve">Մշակույթի ոլորտի շնորհալիներ </t>
  </si>
  <si>
    <t>Վեդու քաղաքային մշակույթի տուն» ՀՈԱԿ</t>
  </si>
  <si>
    <t>Արարատի մարզային գրադարան» ՊՈԱԿ</t>
  </si>
  <si>
    <t>Սարդարապատի հերոսամարտին և  հայոց պետականության վերականգնման օրվան նվիրված միջոցառում</t>
  </si>
  <si>
    <t>ՀՀ Անկախության օրվան նվիրված միջոցառում</t>
  </si>
  <si>
    <t>«Հայրենի եզերք» բարբառների մարզային փառատոն</t>
  </si>
  <si>
    <t>Ժողովրդական երգի տոն</t>
  </si>
  <si>
    <t>Հայաստանի Հանրապետության անկախության օրվան նվիրված միջոցառում</t>
  </si>
  <si>
    <t>«Սևան» երաժշտական փառատոն</t>
  </si>
  <si>
    <t>Ազգային նվագարանների, ժողովրդական երգի, պարի և ասմունքի Լոռի մարզային մրցույթ-փառատոն</t>
  </si>
  <si>
    <t>Պատանի երաժիշտ կատարողների և ստեղծագործողների փառատոն</t>
  </si>
  <si>
    <t>ՀՀ Անկախության 30-ամյակին    նվիրված տոնական  միջոցառումներ</t>
  </si>
  <si>
    <t>Գեղանկարչության մարզային   պլեներ և ցուցահանդես</t>
  </si>
  <si>
    <t>«Կոտայք 2021» մշակութային  մարզային փառատոն</t>
  </si>
  <si>
    <t>«Հոգևոր երգերի մարզային փառատոն»</t>
  </si>
  <si>
    <t xml:space="preserve">«Երիտասարդ նկարիչների  պլեներ» </t>
  </si>
  <si>
    <r>
      <t>«Անպարտ հայ զինվոր</t>
    </r>
    <r>
      <rPr>
        <sz val="10"/>
        <color theme="1"/>
        <rFont val="GHEA Grapalat"/>
        <family val="3"/>
      </rPr>
      <t>» խորագրով մշակութային միջոցառում</t>
    </r>
  </si>
  <si>
    <t>«Սյունիք-Վայոց Ձոր մշակութային կամուրջ»-միջոցառում</t>
  </si>
  <si>
    <r>
      <t>«ՀՀ Անկախության օր» տոնակատարություն-</t>
    </r>
    <r>
      <rPr>
        <sz val="10"/>
        <color theme="1"/>
        <rFont val="GHEA Grapalat"/>
        <family val="3"/>
      </rPr>
      <t>միջոցառում</t>
    </r>
  </si>
  <si>
    <t>«Սյունիքյան  մշակութային շրջագայություն» միջոցառում</t>
  </si>
  <si>
    <t>«Մեր թոնրատան հացը» միջոցառում</t>
  </si>
  <si>
    <t>Երաժշտական, գեղարվեստի և արվեստի դպրոցների մարզային փառատոն</t>
  </si>
  <si>
    <t>Հուշ երեկո նվիրված Հայրենական մեծ պատերազմի, Շուշիի և Ապրիլյան պատերազմում զոհվածների հիշատակին</t>
  </si>
  <si>
    <t>Հայոց բանակի 29-ամյակին նվիրված միջոցառում</t>
  </si>
  <si>
    <t>Պարատոն» միջհամայնքային մշակութային փառատոն</t>
  </si>
  <si>
    <t>«Վարդավառ» զանգվածային միջոցառում</t>
  </si>
  <si>
    <t>Անկախության 30-ամյակին նվիրված միջոցառում</t>
  </si>
  <si>
    <t>ՀՀ կրթության, գիտության, մշակույթի և սպորտի  նախարարության գիտության կոմիտե</t>
  </si>
  <si>
    <t xml:space="preserve"> Հանրային իրազեկման միջոցառումների իրականացում միջոցառման շրջանակում </t>
  </si>
  <si>
    <r>
      <t xml:space="preserve">ՀՀ կրթության, գիտության, մշակույթի և սպորտի նախարարություն, </t>
    </r>
    <r>
      <rPr>
        <sz val="10"/>
        <rFont val="GHEA Grapalat"/>
        <family val="3"/>
      </rPr>
      <t xml:space="preserve">այդ թվում  </t>
    </r>
  </si>
  <si>
    <t>Երիտասարդական ծրագրերի շրջանակում թրաֆիքինգի դեմ պայքարի միջացառումներ</t>
  </si>
  <si>
    <t>«Շիրակի մարզի երեխայի և ընտանիքի աջակցության կենտրոն» ՊՈԱԿ</t>
  </si>
  <si>
    <t>«Սյունիքի մարզի երեխայի և ընտանիքի աջակցության կենտրոն» ՊՈԱԿ*</t>
  </si>
  <si>
    <t>«Աշխատանքի և սոցիալական հետազոտությունների ազգային ինստիտուտ»  պետական ոչ առևտրային կազմակերպության «Մասնագիտական կողմնորոշման և կարողությունների զարգացման կենտրոն» մասնաճյուղ</t>
  </si>
  <si>
    <t>Տարեցներին, հաշմանդամություն ունեցող անձանց ցերեկային խնամքի ծառայություններ (սննդի տրամադրման գծով)</t>
  </si>
  <si>
    <t xml:space="preserve">Տարեցների և հաշմանդամություն ունեցող  18 տարին լրացած անձանց շուրջօրյա խնամքի ծառայություններ՝ Լոռու մարզում </t>
  </si>
  <si>
    <t xml:space="preserve">Մտավոր և հոգեկան խնդիրներով հաշմանդամություն ունեցող անձանց ցերեկային սոցիալ-վերականգնողական ծառայություններ </t>
  </si>
  <si>
    <t xml:space="preserve">«ՀՀ 2021 թվականի պետական բյուջեի մասին» ՀՀ օրենքով նախատեսված թրաֆիքինգի դեմ պայքարի գծով ծախսերը՝ ըստ առանձին ծրագրերի, միջոցառումների և դրանք իրականացնող պետական կառավարման համակարգի մարմինների </t>
  </si>
  <si>
    <t>Հայկական կարմիր խաչի ընկերություն</t>
  </si>
  <si>
    <t xml:space="preserve">Ուրարտագիտական հետազոտությունների սեկտոր </t>
  </si>
  <si>
    <t>«Էրեբունի պատմահնագիտական արգելոց-թանգարան» ՀՈԱԿ</t>
  </si>
  <si>
    <t>«Զորաց քարեր բնակատեղի» և «Մեծամոր» պատմամշակութային  արգելոց մասնաճյուղերի զարգացում</t>
  </si>
  <si>
    <t>Գիտական, գիտատեխնիկական, գիտատեխնոլոգիական ծրագրերի իրականացմանն աջակցության կենտրոնների ստեղծում և պահպանում</t>
  </si>
  <si>
    <t>Գիտության մասսայականացման աջակցություն</t>
  </si>
  <si>
    <t>Միջազգային գիտական ծրագրերի, կառույցների անդամակցություն և գիտատեղեկատվական շտեմարանի ռեսուրսների օգտագործում («Հորիզոն Եվրոպա» շրջանակային (9-րդ) ծրագրի մասնակցություն, Միջուկային հետազոտությունների միացյալ ինստիտուտ, Բարձր էներգիաների ստերեոսկոպիկ համակարգ, Տեսական ֆիզիկայի միջազգային կենտրոն, Քլարիվեյթ Անալիտիքս)</t>
  </si>
  <si>
    <t>«Հորիզոն Եվրոպա», Միջուկային հետազոտությունների միացյալ ինստիտուտ, Բարձր էներգիաների ստերեոսկոպիկ համակարգ, Տեսական ֆիզիկայի միջազգային կենտրոն, Քլարիվեյթ Անալիտիքս</t>
  </si>
  <si>
    <t>Գիտական հայտերի և հաշվետվությունների ընդունման, փորձագիտական առցանց համակարգի պահպանման և գիտական փորձաքննության ֆինանսավորում</t>
  </si>
  <si>
    <t>փորձագետներ, մասնագետներ</t>
  </si>
  <si>
    <t>Գիտական աշխատանքների ծառայությունների և  ինովացիոն հետազոտությունների կենտրոնի պահպանում ու զարգացում</t>
  </si>
  <si>
    <t>«Ավտոմատացում և էլեկտրամագնիսական համակարգեր»  բազային ԳՀ լաբորատորիայի պահպանում ու զարգացում</t>
  </si>
  <si>
    <t>Քաղաքաշինության և ճարտարապետության գիտահետազոտական լաբորատորիայի պահպանում և զարգացում</t>
  </si>
  <si>
    <t>Շինարարության և քաղաքային տնտեսության գիտահետազոտական լաբորատորիայի պահպանում և զարգացում</t>
  </si>
  <si>
    <t>Շինարարական խնդիրների բնագիտամաթեմատիկական մոդելավորման գիտահետազոտական լաբորատորիայի պահպանում և զարգացում</t>
  </si>
  <si>
    <t>Նեյրոկենսաբանական գործընթացների վերծանումը նորմայում և ախտաբանության մեջ՝ սաղմից մինչև ծերացող ուղեղ</t>
  </si>
  <si>
    <t>Պեստիցիդների սինթեզի և փորձաքննության հետազոտական կենտրոնի պահպանում ու զարգացում</t>
  </si>
  <si>
    <t xml:space="preserve">Մանկության ժամանակակից հիմնախմդիրների ուսումնասիրման լաբորատորիայի պահպանում ու զարգացում  </t>
  </si>
  <si>
    <t xml:space="preserve">Բարձրագույն կրթական որակի, ուսանողների ընդգրկվածության և սոցիալական ուղղվածության  հիմնախնդիրների ուսումնասիրություն </t>
  </si>
  <si>
    <t>Քաղաքական ինստիտուտները և տնտեսական զարգացման որակն ու գերակայությունները ՀՀ-ում</t>
  </si>
  <si>
    <t>Պետական փոխառու միջոցների ներգրավման միջոցով տնտեսական զարգացում ապահովելու հնարավորությունները Հայաստանի Հանրապետությունում</t>
  </si>
  <si>
    <t>«ՔԵՆԴԼ» սինքրոտրոնային հետազոտությունների ինստիտուտի հիմնադրամի պահպանում և արագացուցչային փորձարարական լաբորատորիաների զարգացում</t>
  </si>
  <si>
    <t>«Ա. Ի. Ալիխանյանի անվան ազգային գիտական լաբորատորիա (Երևանի ֆիզիկայի ինստիտուտ)» հիմնադրամ գիտական և գիտատեխնիկական գործունեության ենթակառուցվածքի պահպանում և գիտական ներուժի արդիականացում</t>
  </si>
  <si>
    <t xml:space="preserve">Թիրախային (նպատակային) գիտական թեմաների ֆինանսավորում </t>
  </si>
  <si>
    <t xml:space="preserve">Պայմանագրային (թեմատիկ) հետազոտությունների գիտական թեմաների ֆինանսավորում </t>
  </si>
  <si>
    <t xml:space="preserve">Ասպիրանտների և երիտասարդ հայցորդների հետազոտությունների աջակցություն </t>
  </si>
  <si>
    <t>Մրցույթով ընտրված կազմակերպության միջոցով «Երիտասարդ գիտնականների աջակցության ծրագրին» պետական աջակցություն</t>
  </si>
  <si>
    <t>Գիտական խմբերի մեկնարկային ծրագրի աջակցություն</t>
  </si>
  <si>
    <t>Գիտական խմբերի կամ լաբորատորիաների ամրապնդմանն ուղղված ծրագրի աջակցություն</t>
  </si>
  <si>
    <t>«Արհեստական բանականություն և տվյալագիտություն», «Քվանտային տեխնոլոգիաներ»,  «Ռոբոտատեխնիկա»  մասնագիտություններով հետազոտությունների աջակցություն</t>
  </si>
  <si>
    <t>Կին ղեկավարների առաջխաղացմանն ուղղված ծրագրերի աջակցություն</t>
  </si>
  <si>
    <t>ՀՀ ԷՆ ԲՏՄ ՓԲԸ-ի «Տեղական բանջարային մշակաբույսերի գիտականորեն հիմնավորված սերմնաբուծության միջոցառումների կազմակերպումը» ծրագրին պետական աջակցություն</t>
  </si>
  <si>
    <t>«ՀՀ 2021 թվականի պետական բյուջեի մասին» ՀՀ օրենքով նախատեսված գիտական և գիտատեխնիկական գործունեության ծրագրերի միջոցառումների ցանկը, որոնց գծով հատկացումները տնտեսվարող սուբյեկտներին տրամադրվելու են դրամաշնորհների տեսքով</t>
  </si>
  <si>
    <t>Ստեղծագործական աշխատանքներ</t>
  </si>
  <si>
    <t>Թարգմանական աշխատանքներ</t>
  </si>
  <si>
    <t>Հայ գրականությունը թարգմանություններում</t>
  </si>
  <si>
    <t>«Եզդիների ազգային կոմիտե» ՀԿ</t>
  </si>
  <si>
    <t xml:space="preserve">«grqamol.am» </t>
  </si>
  <si>
    <t>«Գրաքամոլ հրատարակչություն» ՍՊԸ</t>
  </si>
  <si>
    <t>«Ակտուալ արվեստ» մշակութային ՀԿ</t>
  </si>
  <si>
    <t>«Եռանկյուն» սոցիալ-մշակութային ՀԿ</t>
  </si>
  <si>
    <t>«Էյ Էն Էմ» ՓԲԸ</t>
  </si>
  <si>
    <t>«Մշակութային նախագծերի կենտրոն» ՀԿ</t>
  </si>
  <si>
    <t>«Աշոտ Հովհաննիսյանի անվան հումանիտար հետազոտությունների ինտիտուտ» ՀԿ</t>
  </si>
  <si>
    <t>«Սյունյաց աշխարհ» ՍՊԸ</t>
  </si>
  <si>
    <t xml:space="preserve">«anmmedia.am» </t>
  </si>
  <si>
    <t xml:space="preserve">«modusartis.am» </t>
  </si>
  <si>
    <t xml:space="preserve">«Հետազոտ» </t>
  </si>
  <si>
    <r>
      <t xml:space="preserve">Սուսաննա Հարությունյան «Ագռավները Նոյից առաջ» (վեպ), </t>
    </r>
    <r>
      <rPr>
        <i/>
        <sz val="10"/>
        <color rgb="FF000000"/>
        <rFont val="GHEA Grapalat"/>
        <family val="3"/>
      </rPr>
      <t>սերբերեն</t>
    </r>
  </si>
  <si>
    <r>
      <t xml:space="preserve">Հովհաննես Թեքգյոզյան «Փախչող քաղաքը» (վեպ), </t>
    </r>
    <r>
      <rPr>
        <i/>
        <sz val="10"/>
        <color rgb="FF000000"/>
        <rFont val="GHEA Grapalat"/>
        <family val="3"/>
      </rPr>
      <t>սերբերեն</t>
    </r>
  </si>
  <si>
    <r>
      <t xml:space="preserve">«Սասնա ծռեր» (էպոս), </t>
    </r>
    <r>
      <rPr>
        <i/>
        <sz val="10"/>
        <color rgb="FF000000"/>
        <rFont val="GHEA Grapalat"/>
        <family val="3"/>
      </rPr>
      <t>հունարեն</t>
    </r>
  </si>
  <si>
    <r>
      <t xml:space="preserve">Սլավի Ավիկ Հարությունյան «Աստված մոլորվել է մեր մեջ» (բանաստեղծություններ), </t>
    </r>
    <r>
      <rPr>
        <i/>
        <sz val="10"/>
        <color rgb="FF000000"/>
        <rFont val="GHEA Grapalat"/>
        <family val="3"/>
      </rPr>
      <t>իսպաներեն</t>
    </r>
  </si>
  <si>
    <r>
      <t xml:space="preserve">Սենորիկ Հասրաթյան «Ներշնչանքի ավազան» (բանաստեղծություններ), </t>
    </r>
    <r>
      <rPr>
        <i/>
        <sz val="10"/>
        <color rgb="FF000000"/>
        <rFont val="GHEA Grapalat"/>
        <family val="3"/>
      </rPr>
      <t>իսպաներեն</t>
    </r>
  </si>
  <si>
    <r>
      <t xml:space="preserve">Հովհաննես Թումանյան «Հեքիաթներ», </t>
    </r>
    <r>
      <rPr>
        <i/>
        <sz val="10"/>
        <color rgb="FF000000"/>
        <rFont val="GHEA Grapalat"/>
        <family val="3"/>
      </rPr>
      <t>իսպաներեն</t>
    </r>
  </si>
  <si>
    <r>
      <t xml:space="preserve">Արամ Հայկազ «Չորս տարի Քուրդիստանի լեռներում» (վեպ), </t>
    </r>
    <r>
      <rPr>
        <i/>
        <sz val="10"/>
        <color rgb="FF000000"/>
        <rFont val="GHEA Grapalat"/>
        <family val="3"/>
      </rPr>
      <t>մակեդոներեն</t>
    </r>
  </si>
  <si>
    <r>
      <t xml:space="preserve">Նար Դոս «Մեր թաղը» (նովելներ), </t>
    </r>
    <r>
      <rPr>
        <i/>
        <sz val="10"/>
        <color rgb="FF000000"/>
        <rFont val="GHEA Grapalat"/>
        <family val="3"/>
      </rPr>
      <t>վրացերեն</t>
    </r>
  </si>
  <si>
    <r>
      <t>Էդվարդ Միլիտոնյան «Բանաստեղծություններ»,</t>
    </r>
    <r>
      <rPr>
        <i/>
        <sz val="10"/>
        <color rgb="FF000000"/>
        <rFont val="GHEA Grapalat"/>
        <family val="3"/>
      </rPr>
      <t xml:space="preserve"> արաբերեն</t>
    </r>
  </si>
  <si>
    <r>
      <t xml:space="preserve">Արամ Պաչյան «Ռոբինզոն» (պատմվածքներ), </t>
    </r>
    <r>
      <rPr>
        <i/>
        <sz val="10"/>
        <color rgb="FF000000"/>
        <rFont val="GHEA Grapalat"/>
        <family val="3"/>
      </rPr>
      <t>ալբաներեն</t>
    </r>
  </si>
  <si>
    <r>
      <t xml:space="preserve">«Էզդիխանա» </t>
    </r>
    <r>
      <rPr>
        <i/>
        <sz val="10"/>
        <rFont val="GHEA Grapalat"/>
        <family val="3"/>
      </rPr>
      <t>(եզդիերեն, հայերեն, ռուսերեն)</t>
    </r>
  </si>
  <si>
    <r>
      <t xml:space="preserve">«Զագրոս» </t>
    </r>
    <r>
      <rPr>
        <i/>
        <sz val="10"/>
        <rFont val="GHEA Grapalat"/>
        <family val="3"/>
      </rPr>
      <t>(քրդերեն, հայերեն)</t>
    </r>
  </si>
  <si>
    <t>«Հայաստանի Հանրապետության հաշմանդամային սպորտի ֆեդերացիա» ՀԿ</t>
  </si>
  <si>
    <t>«Հաշմանդամ անձանց սեղանի թենիսի հայկական ֆեդերացիա» ՀԿ</t>
  </si>
  <si>
    <t>Հայաստանի Հանրապետության հակադոպինգային ծրագրերի մշակում և իրականացում</t>
  </si>
  <si>
    <t>«Հակադոպինգային գործակալություն» ՊՈԱԿ</t>
  </si>
  <si>
    <t xml:space="preserve">Ամառային օլիմպիական խաղերին Հայաստանի մարզական պատվիրակության նախապատրաստման և մասնակցության ապահովում </t>
  </si>
  <si>
    <t>Եվրոպայի երիտասարդական օլիմպիական փառատոներին մասնակցության ապահովում</t>
  </si>
  <si>
    <t>«Հայաստանի ազգային օլիմպիական կոմիտե» ՀԿ</t>
  </si>
  <si>
    <t>Մրցույթով ընտրված կազմակերպություններ</t>
  </si>
  <si>
    <t>Երիտասարդական պորտալի պահպանում և զարգացում</t>
  </si>
  <si>
    <t>«ՀՀ ԿԳՄՍ նախարարության կրթական տեխնոլոգիաների ազգային կենտրոն» ՊՈԱԿ</t>
  </si>
  <si>
    <t>Սոցիալական ձեռնարկատիրությունը որպես երիտասարդության առաջընթացի մեխանիզմ</t>
  </si>
  <si>
    <t xml:space="preserve">Կրթական գործիքների տոնավաճառ (Tool Fair) </t>
  </si>
  <si>
    <t>Կամավորության խթանմանն ուղղված միջոցառում</t>
  </si>
  <si>
    <t>Երիտասարդական կենտրոնների գործունեության ապահովում</t>
  </si>
  <si>
    <t>Երիտասարդական կենտրոնների ստեղծում</t>
  </si>
  <si>
    <t xml:space="preserve"> Աջակցություն քաղաքական կուսակցություններին, հասարակական կազմակերպություններին և արհմիություններին</t>
  </si>
  <si>
    <r>
      <t xml:space="preserve">Վահագն Գրիգորյան «Ժամանակի գետը» (վեպ), </t>
    </r>
    <r>
      <rPr>
        <i/>
        <sz val="10"/>
        <color rgb="FF000000"/>
        <rFont val="GHEA Grapalat"/>
        <family val="3"/>
      </rPr>
      <t>ռումիներեն</t>
    </r>
  </si>
  <si>
    <t>«Հրապարակ մշակութային»</t>
  </si>
  <si>
    <t>«ԿԱՄ» հանդես վերլուծական</t>
  </si>
  <si>
    <t xml:space="preserve"> Համաշխարհային ունիվերսիադային Հայաստանի ուսանողական մարզական պատվիրակության մասնակցության ապահովում</t>
  </si>
  <si>
    <t>«Սյունյաց երկիր մշակութային»</t>
  </si>
  <si>
    <t xml:space="preserve"> Նախնական (արհեստագործական) և միջին մասնագիտական կրթություն</t>
  </si>
  <si>
    <t>Միջին մասնագիտական կրթության որակի ապահովման ծառայություններ</t>
  </si>
  <si>
    <t>Բարձրագույն կրթության որակի ապահովման ծառայություններ</t>
  </si>
  <si>
    <t>Կրթության ոլորտում տեղեկատվական և հաղորդակցական տեխնոլոգիաների ներդրում</t>
  </si>
  <si>
    <t>Էլեկտրոնային կառավարում</t>
  </si>
  <si>
    <t>ՏՀՏ բովանդակություն և հեռավար ուսուցում</t>
  </si>
  <si>
    <t>ՏՀՏ ենթակառուցվածքների ապահովում և սպասարկում</t>
  </si>
  <si>
    <t>«Հայաստանի պետական ‎ֆիլհարմոնիա» ՊՈԱԿ</t>
  </si>
  <si>
    <t xml:space="preserve">«Արմավիրի տարածքային մանկավարժահոգեբանական աջակցության կենտրոն» ՊՈԱԿ                                            </t>
  </si>
  <si>
    <t xml:space="preserve">«Վաղարշապատի տարածքային մանկավարժահոգեբանական աջակցության կենտրոն»  ՊՈԱԿ                                               </t>
  </si>
  <si>
    <t xml:space="preserve">«Շիրակի տարածքային մանկավարժահոգեբանական աջակցության կենտրոն» ՊՈԱԿ    </t>
  </si>
  <si>
    <t xml:space="preserve">«Արթիկի տարածքային մանկավարժահոգեբանական աջակցության կենտրոն» ՊՈԱԿ            </t>
  </si>
  <si>
    <t xml:space="preserve">«Աշտարակի տարածքային մանկավարժահոգեբանական աջակցության կենտրոն» ՊՈԱԿ            </t>
  </si>
  <si>
    <t xml:space="preserve">«Երևանի թիվ 1  տարածքային մանկավարժահոգեբանական աջակցության կենտրոն» ՊՈԱԿ            </t>
  </si>
  <si>
    <t xml:space="preserve">«Երևանի թիվ 2  տարածքային մանկավարժահոգեբանական աջակցության կենտրոն» ՊՈԱԿ            </t>
  </si>
  <si>
    <t xml:space="preserve">«Երևանի թիվ 3  տարածքային մանկավարժահոգեբանական աջակցության կենտրոն» ՊՈԱԿ            </t>
  </si>
  <si>
    <t xml:space="preserve">«Երևանի թիվ 4  տարածքային մանկավարժահոգեբանական աջակցության կենտրոն» ՊՈԱԿ            </t>
  </si>
  <si>
    <t xml:space="preserve">«Գեղարքունիքի տարածքային մանկավարժահոգեբանական աջակցության կենտրոն» ՊՈԱԿ            </t>
  </si>
  <si>
    <t xml:space="preserve">«Կոտայքի տարածքային մանկավարժահոգեբանական աջակցության կենտրոն» ՊՈԱԿ            </t>
  </si>
  <si>
    <t>Հ. Իգիթյանի անվան գեղագիտության ազգային կենտրոն ՊՓԲԸ</t>
  </si>
  <si>
    <t xml:space="preserve">«Հայաստանի պաուերլիֆտինգի ֆեդերացիա» ՀԿ </t>
  </si>
  <si>
    <t xml:space="preserve">«Հայաստանի ազգային կինոկենտրոն» ՊՈԱԿ 
«Փաստավավերագրական ֆիլմերի «Հայկ» կինոստուդիա» ՊՈԱԿ </t>
  </si>
  <si>
    <t>Աջակցություն նոր ցուցադրությունների և ցուցահանդեսների կազմակերպմանը, միջոցառումների իրականացմանը, կադրերի վերապատրաստում</t>
  </si>
  <si>
    <t>«Հայաստանի ազգային գրադարան», «Խնկո-Ապոր անվան ազգային մանկական գրադարան»,«Վ.Պետրոսյանի անվան Արագածոտնի մարզային գրադարան», «Օ.Չուբարյանի անվան Արարատի մարզային գրադարան», «Արմավիրի մարզային գրադարան», «Վ.Պետրոսյանի անվան Գեղարքունիքի մարզային գրադարան», «Կոտայքի մարզային գրադարան», «Շիրակի մարզային գրադարան», «Սյունիքի մարզային գրադարան», «Տավուշի մարզային գրադարան», «Լոռու մարզային գրադարան», «Վայոց Ձորի մարզային գրադարան», «Հայաստանի ազգային պատկերասրահ», «Հայաստանի պատմության թանգարան», «Ե.Չարենցի անվան գրականության և արվեստի թանգարան», «Հովհաննես Շարամբեյանի անվան ժողովրդական ստեղծագործության կենտրոն», «Ռուսական արվեստի թանգարան /պրոֆ. Ա. Աբրահամյանի հավաքածու/», «Մ.Սարյանի տուն-թանգարան», «Հ.Թումանյանի թանգարան», «Ե.Չարենցի տուն-թանգարան», «Ա.Սպենդիարյանի տուն-թանգարան», «Ա.Իսահակյանի տուն-թանգարան», «Ա.Խաչատրյանի տուն-թանգարան», «Հայ և ռուս ժողովրդների բարեկամության թանգարան», «Երվանդ Քոչարի թանգարան», «Ս.Փարաջանովի թանգարան», «Փայտարվեստի թանգարան», «Հրազդանի երկրագիտական թանգարան», «Օրբելի եղբայրների տուն-թանգարան», «Ն.Ադոնցի անվան Սիսիանի պատմության թանգարան», «Պատմամշակութային արգելոց-թանգարանների և պատմական միջավայրի պահպանության ծառայություն», «Կոմիտասի թանգարան-ինստիտուտ», «Խ. Աբովյանի տուն-թանգարան», «Ստեփանավանի մշակույթի և ժամանցի կենտրոն», «Մշակութային արժեքների փորձագիտական կենտրոն», «Ա.Սպենդիարյանի անվան  օպերայի և բալետի ազգային ակադեմիական թատրոն», «Գ.Սունդուկյանի անվան ազգային ակադեմիական թատրոն», «Հ.Պարոնյանի անվան երաժշտական կոմեդիայի պետական թատրոն», «Կ.Ստանիսլավսկու անվան պետական ռուսական դրամատիկական թատրոն», «Գյումրու Վ.Աճեմյանի անվան պետական դրամատիկական թատրոն», «Վանաձորի Հ.Աբելյանի անվան պետական դրամատիկական թատրոն», «Երևանի Հ.Թումանյանի անվան պետական տիկնիկային թատրոն», «Երաժշտական կամերային պետական թատրոն», «Երևանի խամաճիկների պետական թատրոն», «Երևանի կամերային պետական թատրոն», «Արմեն Մազմանյանի անվան բեմարվեստի ազգային փորձարարական «Գոյ» կենտրոն», «Երևանի մնջախաղի պետական թատրոն», «Խորեոգրաֆիայի պետական թատրոն», «Արտաշատի Ա.Խարազյանի անվան պետական դրամատիկական թատրոն», «Սոս Սարգսյանի անվան համազգային թատրոն», «Գորիսի Վ.Վաղարշյանի անվ.պետական դրամատիկական թատրոն», «Հայաստանի ազգային ֆիլհարմոնիկ նվագախումբ», «Հայաստանի պետական սիմֆոնիկ նվագախումբ», «Կամերային երաժշտության ազգային կենտրոն», «Հայաստանի պետական ֆիլհարմոնիա», «Թ.Ալթունյանի անվան երգի-պարի պետական համույթ»,  «Հայաստանի պարի պետական անսամբլ», «Հայաստանի պարարվեստի «Բարեկամություն» պետական համույթ», «Հայաստանի էստրադային ջազ նվագախումբ», «Հայաստանի երգի պետական թատրոն», «Հայ հոգևոր երաժշտության կենտրոն», «Կոմիտասի անվան ազգային քառյակ», «Հայաստանի պետական ազգային ակադեմիական երգչախումբ» , «Հայաստանի ազգային կինոկենտրոն», «Փաստավավերագրական ֆիլմերի «Հայկ» կինաստուդիա», «Պատմամշակութային ժառանգության գիտահետազոտական կենտրոն», «Երևանի Պ.Չայկովսկու անվան միջնակարգ երաժշտական մասնագիտական դպրոց», «Երևանի պարարվեստի պետական քոլեջ», «Երեխաների հատուկ ստեղծագործական կենտրոն» ՊՈԱԿ-ներ</t>
  </si>
  <si>
    <t>«Հայաստանի ազգային գրադարան»,  «Խնկո-Ապոր անվան ազգային մանկական գրադարան»,«Վ.Պետրոսյանի անվան Արագածոտնի մարզային գրադարան», «Օ.Չուբարյանի անվան Արարատի մարզային գրադարան», «Արմավիրի մարզային գրադարան», «Վ.Պետրոսյանի անվան Գեղարքունիքի մարզային գրադարան», «Կոտայքի մարզային գրադարան», «Շիրակի մարզային գրադարան», «Սյունիքի մարզային գրադարան», «Տավուշի մարզային գրադարան», «Լոռու մարզային գրադարան», «Վայոց Ձորի մարզային գրադարան», «Հայաստանի ազգային պատկերասրահ», «Հայաստանի պատմության թանգարան», «Ե.Չարենցի անվան գրականության և արվեստի թանգարան», «Հովհաննես Շարամբեյանի անվան ժողովրդական ստեղծագործության կենտրոն», «Ռուսական արվեստի թանգարան /պրոֆ. Ա.Աբրահամյանի հավաքածու/», «Մ.Սարյանի տուն-թանգարան», «Հ.Թումանյանի թանգարան», «Ե.Չարենցի տուն-թանգարան», «Ա.Սպենդիարյանի տուն-թանգարան», «Ա.Իսահակյանի տուն-թանգարան», «Ա.Խաչատրյանի տուն-թանգարան», «Հայ և ռուս ժողովրդների բարեկամության թանգարան», «Երվանդ Քոչարի թանգարան», «Ս.Փարաջանովի թանգարան», «Փայտարվեստի թանգարան», «Հրազդանի երկրագիտական թանգարան», «Օրբելի եղբայրների տուն-թանգարան», «Ն.Ադոնցի անվան Սիսիանի պատմության թանգարան», «Պատմամշակութային արգելոց-թանգարանների և պատմական միջավայրի պահպանության ծառայություն», «Կոմիտասի թանգարան-ինստիտուտ», «Խ.Աբովյանի տուն-թանգարան», «Ստեփանավանի մշակույթի և ժամանցի կենտրոն», «Մշակութային արժեքների փորձագիտական կենտրոն», «Ա.Սպենդիարյանի անվան օպերայի և բալետի ազգային ակադեմիական թատրոն», «Գ.Սունդուկյանի անվան ազգային ակադեմիական թատրոն», «Հ.Պարոնյանի անվան երաժշտական կոմեդիայի պետական թատրոն», «Կ.Ստանիսլավսկու անվան պետական ռուսական դրամատիկական թատրոն», «Գյումրու Վ.Աճեմյանի անվան պետական դրամատիկական թատրոն», «Վանաձորի Հ.Աբելյանի անվան պետական դրամատիկական թատրոն», «Երևանի Հ.Թումանյանի անվան պետական տիկնիկային թատրոն», «Երաժշտական կամերային պետական թատրոն», «Երևանի խամաճիկների պետական թատրոն», «Երևանի կամերային պետական թատրոն», «Արմեն Մազմանյանի անվան բեմարվեստի ազգային փորձարարական «Գոյ» կենտրոն», «Երևանի մնջախաղի պետական թատրոն», «Խորեոգրաֆիայի պետական թատրոն», «Արտաշատի Ա.Խարազյանի անվան պետական դրամատիկական թատրոն», «Սոս Սարգսյանի անվան համազգային թատրոն», «Գորիսի Վ.Վաղարշյանի անվ.պետական դրամատիկական թատրոն», «Հայաստանի ազգային ֆիլհարմոնիկ նվագախումբ», «Հայաստանի պետական սիմֆոնիկ նվագախումբ», «Կամերային երաժշտության ազգային կենտրոն», «Հայաստանի պետական ֆիլհարմոնիա», «Թ.Ալթունյանի անվան երգի-պարի պետական համույթ», «Հայաստանի պարի պետական անսամբլ», «Հայաստանի պարարվեստի «Բարեկամություն» պետական համույթ», «Հայաստանի էստրադային ջազ նվագախումբ», «Հայաստանի երգի պետական թատրոն», «Հայ հոգևոր երաժշտության կենտրոն», «Կոմիտասի անվան ազգային քառյակ», «Հայաստանի պետական ազգային ակադեմիական երգչախումբ», «Հայաստանի ազգային կինոկենտրոն», «Փաստավավերագրական ֆիլմերի «Հայկ» կինաստուդիա», «Պատմամշակութային ժառանգության գիտահետազոտական կենտրոն», «Երևանի Պ.Չայկովսկու անվան միջնակարգ երաժշտական մասնագիտական դպրոց», «Երևանի պարարվեստի պետական քոլեջ», «Երեխաների հատուկ ստեղծագործական կենտրոն» ՊՈԱԿ-ներ</t>
  </si>
  <si>
    <r>
      <t>«Հայ ժողովրդական երգարվեստ և պարարվեստ» մշակութային միջոցառում</t>
    </r>
    <r>
      <rPr>
        <b/>
        <sz val="12"/>
        <rFont val="GHEA Grapalat"/>
        <family val="3"/>
      </rPr>
      <t xml:space="preserve"> </t>
    </r>
  </si>
  <si>
    <t>«Միր» միջպետական հեռուստառադիոընկերության ՀՀ մասնաբաժնի վճար</t>
  </si>
  <si>
    <t>Աջակցություն հասարակական կազմակերպություններին</t>
  </si>
  <si>
    <r>
      <t>«Հասարակական գիտություններ</t>
    </r>
    <r>
      <rPr>
        <b/>
        <sz val="10"/>
        <rFont val="Calibri"/>
        <family val="2"/>
      </rPr>
      <t>»</t>
    </r>
    <r>
      <rPr>
        <b/>
        <sz val="10"/>
        <rFont val="GHEA Grapalat"/>
        <family val="3"/>
      </rPr>
      <t>, «Հայագիտություն և հումանիտար գիտություններ»  բնագավառների հետազոտությունների աջակցություն</t>
    </r>
  </si>
  <si>
    <r>
      <t>«ՀՀ 2021 թվականի  պետական բյուջեի մասին» ՀՀ օրենքով</t>
    </r>
    <r>
      <rPr>
        <b/>
        <sz val="11"/>
        <rFont val="GHEA Grapalat"/>
        <family val="3"/>
      </rPr>
      <t xml:space="preserve"> գիտական և գիտատեխնիկական գործունեության գծով</t>
    </r>
    <r>
      <rPr>
        <sz val="11"/>
        <rFont val="GHEA Grapalat"/>
        <family val="3"/>
      </rPr>
      <t xml:space="preserve"> նախատեսված  ամփոփ հատկացումները ըստ ծրագրերի և միջոցառումների</t>
    </r>
  </si>
  <si>
    <t>Ավիացիայի բնագավառում վերահսկողության և կանոնակարգման ապահովում</t>
  </si>
  <si>
    <t xml:space="preserve"> Ավիացիոն և այլ սարքավորումների պահպանում</t>
  </si>
  <si>
    <t xml:space="preserve"> ՀՀ տարածքային կառավարման և ենթակառուցվածքների նախարարության քաղաքացիական ավիացիայի կոմիտե</t>
  </si>
  <si>
    <t>«Ավիաուսումնական կենտրոն» ՓԲԸ</t>
  </si>
  <si>
    <t xml:space="preserve">«Դեղերի և բժշկական պարագաների ապահովման ազգային կենտրոն» ՊՈԱԿ
</t>
  </si>
  <si>
    <t>«Ինժեներական ասոցիացիա» ՀԿ</t>
  </si>
  <si>
    <t>«ՀՀ վետերանների միավորում» հասարակական կազմակերպություն</t>
  </si>
  <si>
    <t>Աջակցություն "ՀՀ վետերանների միավորում" հասարակական կազմակերպությանը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</si>
</sst>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_);_(* \(#,##0.00\);_(* &quot;-&quot;??_);_(@_)"/>
    <numFmt numFmtId="165" formatCode="#,##0.0"/>
    <numFmt numFmtId="166" formatCode="#,##0.0_);\(#,##0.0\)"/>
    <numFmt numFmtId="167" formatCode="_(* #,##0.0_);_(* \(#,##0.0\);_(* &quot;-&quot;?_);_(@_)"/>
    <numFmt numFmtId="168" formatCode="0.0"/>
    <numFmt numFmtId="169" formatCode="_(* #,##0.000_);_(* \(#,##0.000\);_(* &quot;-&quot;??_);_(@_)"/>
    <numFmt numFmtId="170" formatCode="_(* #,##0.0_);_(* \(#,##0.0\);_(* &quot;-&quot;??_);_(@_)"/>
  </numFmts>
  <fonts count="59">
    <font>
      <sz val="11"/>
      <color theme="1"/>
      <name val="Calibri"/>
      <family val="2"/>
      <scheme val="minor"/>
    </font>
    <font>
      <sz val="11"/>
      <color theme="1"/>
      <name val="Calibri"/>
      <family val="2"/>
      <scheme val="minor"/>
    </font>
    <font>
      <sz val="10"/>
      <color theme="1"/>
      <name val="GHEA Grapalat"/>
      <family val="3"/>
    </font>
    <font>
      <i/>
      <sz val="10"/>
      <color theme="1"/>
      <name val="GHEA Grapalat"/>
      <family val="3"/>
    </font>
    <font>
      <u/>
      <sz val="11"/>
      <color theme="10"/>
      <name val="Calibri"/>
      <family val="2"/>
      <scheme val="minor"/>
    </font>
    <font>
      <sz val="11"/>
      <color indexed="8"/>
      <name val="Calibri"/>
      <family val="2"/>
    </font>
    <font>
      <sz val="10"/>
      <name val="GHEA Grapalat"/>
      <family val="3"/>
    </font>
    <font>
      <sz val="10"/>
      <name val="Arial Armenian"/>
      <family val="2"/>
    </font>
    <font>
      <sz val="10"/>
      <name val="Times Armenian"/>
      <family val="1"/>
    </font>
    <font>
      <sz val="10"/>
      <color theme="1"/>
      <name val="Calibri"/>
      <family val="2"/>
      <scheme val="minor"/>
    </font>
    <font>
      <sz val="10"/>
      <name val="Arial"/>
      <family val="2"/>
    </font>
    <font>
      <sz val="10"/>
      <name val="Arial"/>
      <family val="2"/>
      <charset val="204"/>
    </font>
    <font>
      <sz val="10"/>
      <color rgb="FF9C6500"/>
      <name val="Calibri"/>
      <family val="2"/>
      <scheme val="minor"/>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MS Sans Serif"/>
      <family val="2"/>
    </font>
    <font>
      <sz val="10"/>
      <color indexed="8"/>
      <name val="MS Sans Serif"/>
      <family val="2"/>
    </font>
    <font>
      <sz val="12"/>
      <name val="Arial Armenian"/>
      <family val="2"/>
    </font>
    <font>
      <i/>
      <sz val="10"/>
      <name val="GHEA Grapalat"/>
      <family val="3"/>
    </font>
    <font>
      <b/>
      <i/>
      <sz val="9"/>
      <color indexed="8"/>
      <name val="Arial Armenian"/>
      <family val="2"/>
    </font>
    <font>
      <sz val="10"/>
      <color rgb="FFFF0000"/>
      <name val="GHEA Grapalat"/>
      <family val="3"/>
    </font>
    <font>
      <sz val="11"/>
      <color theme="1"/>
      <name val="GHEA Grapalat"/>
      <family val="3"/>
    </font>
    <font>
      <b/>
      <sz val="10"/>
      <name val="GHEA Grapalat"/>
      <family val="3"/>
    </font>
    <font>
      <b/>
      <i/>
      <sz val="10"/>
      <name val="GHEA Grapalat"/>
      <family val="3"/>
    </font>
    <font>
      <b/>
      <sz val="10"/>
      <color theme="1"/>
      <name val="GHEA Grapalat"/>
      <family val="3"/>
    </font>
    <font>
      <sz val="10"/>
      <name val="Arial Unicode"/>
      <family val="2"/>
    </font>
    <font>
      <sz val="11"/>
      <name val="GHEA Grapalat"/>
      <family val="3"/>
    </font>
    <font>
      <b/>
      <sz val="11"/>
      <name val="GHEA Grapalat"/>
      <family val="3"/>
    </font>
    <font>
      <b/>
      <i/>
      <sz val="11"/>
      <name val="GHEA Grapalat"/>
      <family val="3"/>
    </font>
    <font>
      <sz val="8"/>
      <name val="GHEA Grapalat"/>
      <family val="3"/>
    </font>
    <font>
      <i/>
      <sz val="8"/>
      <color theme="1"/>
      <name val="GHEA Grapalat"/>
      <family val="3"/>
    </font>
    <font>
      <i/>
      <sz val="8"/>
      <name val="GHEA Grapalat"/>
      <family val="3"/>
    </font>
    <font>
      <b/>
      <sz val="10"/>
      <color indexed="10"/>
      <name val="GHEA Grapalat"/>
      <family val="3"/>
    </font>
    <font>
      <sz val="10"/>
      <color indexed="8"/>
      <name val="GHEA Grapalat"/>
      <family val="3"/>
    </font>
    <font>
      <sz val="10"/>
      <color indexed="10"/>
      <name val="GHEA Grapalat"/>
      <family val="3"/>
    </font>
    <font>
      <sz val="10"/>
      <name val="Calibri"/>
      <family val="2"/>
      <charset val="204"/>
    </font>
    <font>
      <sz val="11"/>
      <name val="Calibri"/>
      <family val="2"/>
      <scheme val="minor"/>
    </font>
    <font>
      <b/>
      <sz val="11"/>
      <name val="Calibri"/>
      <family val="2"/>
      <scheme val="minor"/>
    </font>
    <font>
      <i/>
      <sz val="11"/>
      <name val="Calibri"/>
      <family val="2"/>
      <scheme val="minor"/>
    </font>
    <font>
      <i/>
      <sz val="9"/>
      <name val="GHEA Grapalat"/>
      <family val="3"/>
    </font>
    <font>
      <b/>
      <sz val="11"/>
      <color theme="1"/>
      <name val="Calibri"/>
      <family val="2"/>
      <scheme val="minor"/>
    </font>
    <font>
      <b/>
      <sz val="11"/>
      <color theme="1"/>
      <name val="Calibri"/>
      <family val="2"/>
      <charset val="204"/>
      <scheme val="minor"/>
    </font>
    <font>
      <b/>
      <sz val="10"/>
      <name val="Calibri"/>
      <family val="2"/>
    </font>
    <font>
      <i/>
      <sz val="10"/>
      <color rgb="FF000000"/>
      <name val="GHEA Grapalat"/>
      <family val="3"/>
    </font>
    <font>
      <b/>
      <sz val="12"/>
      <name val="GHEA Grapalat"/>
      <family val="3"/>
    </font>
  </fonts>
  <fills count="32">
    <fill>
      <patternFill patternType="none"/>
    </fill>
    <fill>
      <patternFill patternType="gray125"/>
    </fill>
    <fill>
      <patternFill patternType="solid">
        <fgColor theme="0" tint="-0.14999847407452621"/>
        <bgColor indexed="64"/>
      </patternFill>
    </fill>
    <fill>
      <patternFill patternType="solid">
        <fgColor rgb="FFFFEB9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51"/>
      </patternFill>
    </fill>
    <fill>
      <patternFill patternType="solid">
        <fgColor indexed="30"/>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indexed="9"/>
        <bgColor indexed="64"/>
      </patternFill>
    </fill>
    <fill>
      <patternFill patternType="solid">
        <fgColor theme="9" tint="0.79998168889431442"/>
        <bgColor indexed="64"/>
      </patternFill>
    </fill>
    <fill>
      <patternFill patternType="solid">
        <fgColor theme="2"/>
        <bgColor indexed="64"/>
      </patternFill>
    </fill>
    <fill>
      <patternFill patternType="solid">
        <fgColor theme="2" tint="-9.9978637043366805E-2"/>
        <bgColor indexed="64"/>
      </patternFill>
    </fill>
    <fill>
      <patternFill patternType="solid">
        <fgColor theme="8" tint="0.79998168889431442"/>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s>
  <cellStyleXfs count="82">
    <xf numFmtId="0" fontId="0" fillId="0" borderId="0"/>
    <xf numFmtId="164" fontId="1" fillId="0" borderId="0" applyFont="0" applyFill="0" applyBorder="0" applyAlignment="0" applyProtection="0"/>
    <xf numFmtId="0" fontId="4" fillId="0" borderId="0" applyNumberFormat="0" applyFill="0" applyBorder="0" applyAlignment="0" applyProtection="0"/>
    <xf numFmtId="0" fontId="7" fillId="0" borderId="0"/>
    <xf numFmtId="164" fontId="7" fillId="0" borderId="0" applyFont="0" applyFill="0" applyBorder="0" applyAlignment="0" applyProtection="0"/>
    <xf numFmtId="9" fontId="7" fillId="0" borderId="0" applyFont="0" applyFill="0" applyBorder="0" applyAlignment="0" applyProtection="0"/>
    <xf numFmtId="0" fontId="8" fillId="0" borderId="0"/>
    <xf numFmtId="164" fontId="8" fillId="0" borderId="0" applyFont="0" applyFill="0" applyBorder="0" applyAlignment="0" applyProtection="0"/>
    <xf numFmtId="164" fontId="8" fillId="0" borderId="0" applyFont="0" applyFill="0" applyBorder="0" applyAlignment="0" applyProtection="0"/>
    <xf numFmtId="0" fontId="10" fillId="0" borderId="0"/>
    <xf numFmtId="164" fontId="10" fillId="0" borderId="0" applyFont="0" applyFill="0" applyBorder="0" applyAlignment="0" applyProtection="0"/>
    <xf numFmtId="164" fontId="10" fillId="0" borderId="0" applyFont="0" applyFill="0" applyBorder="0" applyAlignment="0" applyProtection="0"/>
    <xf numFmtId="0" fontId="11" fillId="0" borderId="0"/>
    <xf numFmtId="0" fontId="7" fillId="0" borderId="0"/>
    <xf numFmtId="0" fontId="12" fillId="3" borderId="0" applyNumberFormat="0" applyBorder="0" applyAlignment="0" applyProtection="0"/>
    <xf numFmtId="0" fontId="8" fillId="0" borderId="0"/>
    <xf numFmtId="0" fontId="10" fillId="0" borderId="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15" borderId="0" applyNumberFormat="0" applyBorder="0" applyAlignment="0" applyProtection="0"/>
    <xf numFmtId="0" fontId="13" fillId="16" borderId="0" applyNumberFormat="0" applyBorder="0" applyAlignment="0" applyProtection="0"/>
    <xf numFmtId="0" fontId="13" fillId="14"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7" borderId="0" applyNumberFormat="0" applyBorder="0" applyAlignment="0" applyProtection="0"/>
    <xf numFmtId="0" fontId="13" fillId="10"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9" borderId="0" applyNumberFormat="0" applyBorder="0" applyAlignment="0" applyProtection="0"/>
    <xf numFmtId="0" fontId="13" fillId="17" borderId="0" applyNumberFormat="0" applyBorder="0" applyAlignment="0" applyProtection="0"/>
    <xf numFmtId="0" fontId="13" fillId="21" borderId="0" applyNumberFormat="0" applyBorder="0" applyAlignment="0" applyProtection="0"/>
    <xf numFmtId="0" fontId="14" fillId="5" borderId="0" applyNumberFormat="0" applyBorder="0" applyAlignment="0" applyProtection="0"/>
    <xf numFmtId="0" fontId="15" fillId="22" borderId="16" applyNumberFormat="0" applyAlignment="0" applyProtection="0"/>
    <xf numFmtId="0" fontId="16" fillId="23" borderId="17" applyNumberFormat="0" applyAlignment="0" applyProtection="0"/>
    <xf numFmtId="164" fontId="7" fillId="0" borderId="0" applyFont="0" applyFill="0" applyBorder="0" applyAlignment="0" applyProtection="0"/>
    <xf numFmtId="164" fontId="1" fillId="0" borderId="0" applyFont="0" applyFill="0" applyBorder="0" applyAlignment="0" applyProtection="0"/>
    <xf numFmtId="0" fontId="17" fillId="0" borderId="0" applyNumberFormat="0" applyFill="0" applyBorder="0" applyAlignment="0" applyProtection="0"/>
    <xf numFmtId="0" fontId="18" fillId="6" borderId="0" applyNumberFormat="0" applyBorder="0" applyAlignment="0" applyProtection="0"/>
    <xf numFmtId="0" fontId="19" fillId="0" borderId="18" applyNumberFormat="0" applyFill="0" applyAlignment="0" applyProtection="0"/>
    <xf numFmtId="0" fontId="20" fillId="0" borderId="19" applyNumberFormat="0" applyFill="0" applyAlignment="0" applyProtection="0"/>
    <xf numFmtId="0" fontId="21" fillId="0" borderId="20" applyNumberFormat="0" applyFill="0" applyAlignment="0" applyProtection="0"/>
    <xf numFmtId="0" fontId="21" fillId="0" borderId="0" applyNumberFormat="0" applyFill="0" applyBorder="0" applyAlignment="0" applyProtection="0"/>
    <xf numFmtId="0" fontId="22" fillId="12" borderId="16" applyNumberFormat="0" applyAlignment="0" applyProtection="0"/>
    <xf numFmtId="0" fontId="23" fillId="0" borderId="21" applyNumberFormat="0" applyFill="0" applyAlignment="0" applyProtection="0"/>
    <xf numFmtId="0" fontId="24" fillId="24" borderId="0" applyNumberFormat="0" applyBorder="0" applyAlignment="0" applyProtection="0"/>
    <xf numFmtId="1" fontId="31" fillId="0" borderId="0"/>
    <xf numFmtId="1" fontId="31" fillId="0" borderId="0"/>
    <xf numFmtId="1" fontId="31" fillId="0" borderId="0"/>
    <xf numFmtId="0" fontId="1" fillId="0" borderId="0"/>
    <xf numFmtId="0" fontId="10" fillId="0" borderId="0"/>
    <xf numFmtId="0" fontId="10" fillId="0" borderId="0"/>
    <xf numFmtId="0" fontId="7" fillId="25" borderId="22" applyNumberFormat="0" applyFont="0" applyAlignment="0" applyProtection="0"/>
    <xf numFmtId="0" fontId="25" fillId="22" borderId="23" applyNumberFormat="0" applyAlignment="0" applyProtection="0"/>
    <xf numFmtId="0" fontId="29" fillId="0" borderId="0"/>
    <xf numFmtId="0" fontId="30" fillId="0" borderId="0"/>
    <xf numFmtId="0" fontId="29" fillId="0" borderId="0"/>
    <xf numFmtId="0" fontId="26" fillId="0" borderId="0" applyNumberFormat="0" applyFill="0" applyBorder="0" applyAlignment="0" applyProtection="0"/>
    <xf numFmtId="0" fontId="27" fillId="0" borderId="24" applyNumberFormat="0" applyFill="0" applyAlignment="0" applyProtection="0"/>
    <xf numFmtId="0" fontId="28" fillId="0" borderId="0" applyNumberFormat="0" applyFill="0" applyBorder="0" applyAlignment="0" applyProtection="0"/>
    <xf numFmtId="0" fontId="11" fillId="0" borderId="0"/>
    <xf numFmtId="1" fontId="31" fillId="0" borderId="0"/>
    <xf numFmtId="0" fontId="10" fillId="0" borderId="0"/>
    <xf numFmtId="0" fontId="39" fillId="0" borderId="0"/>
    <xf numFmtId="0" fontId="7" fillId="0" borderId="0"/>
    <xf numFmtId="0" fontId="11" fillId="0" borderId="0"/>
    <xf numFmtId="0" fontId="11" fillId="0" borderId="0"/>
    <xf numFmtId="0" fontId="10" fillId="0" borderId="0"/>
    <xf numFmtId="0" fontId="7" fillId="0" borderId="0"/>
    <xf numFmtId="0" fontId="10" fillId="0" borderId="0"/>
    <xf numFmtId="0" fontId="11" fillId="0" borderId="0"/>
    <xf numFmtId="9" fontId="1" fillId="0" borderId="0" applyFont="0" applyFill="0" applyBorder="0" applyAlignment="0" applyProtection="0"/>
    <xf numFmtId="0" fontId="29" fillId="0" borderId="0"/>
  </cellStyleXfs>
  <cellXfs count="641">
    <xf numFmtId="0" fontId="0" fillId="0" borderId="0" xfId="0"/>
    <xf numFmtId="0" fontId="0" fillId="0" borderId="0" xfId="0"/>
    <xf numFmtId="0" fontId="0" fillId="0" borderId="0" xfId="0"/>
    <xf numFmtId="0" fontId="9" fillId="0" borderId="0" xfId="0" applyFont="1"/>
    <xf numFmtId="0" fontId="2" fillId="0" borderId="0" xfId="0" applyFont="1"/>
    <xf numFmtId="0" fontId="2" fillId="2" borderId="4" xfId="0" applyFont="1" applyFill="1" applyBorder="1" applyAlignment="1">
      <alignment horizontal="left"/>
    </xf>
    <xf numFmtId="0" fontId="2" fillId="2" borderId="5" xfId="0" applyFont="1" applyFill="1" applyBorder="1"/>
    <xf numFmtId="0" fontId="2" fillId="0" borderId="6" xfId="0" applyFont="1" applyBorder="1"/>
    <xf numFmtId="0" fontId="2" fillId="2" borderId="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4" fillId="0" borderId="0" xfId="2"/>
    <xf numFmtId="0" fontId="0" fillId="0" borderId="0" xfId="0" applyAlignment="1"/>
    <xf numFmtId="49" fontId="33" fillId="0" borderId="14" xfId="0" applyNumberFormat="1" applyFont="1" applyFill="1" applyBorder="1" applyAlignment="1">
      <alignment vertical="top"/>
    </xf>
    <xf numFmtId="49" fontId="33" fillId="0" borderId="25" xfId="0" applyNumberFormat="1" applyFont="1" applyFill="1" applyBorder="1" applyAlignment="1">
      <alignment vertical="top"/>
    </xf>
    <xf numFmtId="0" fontId="2" fillId="0" borderId="13" xfId="0" applyFont="1" applyFill="1" applyBorder="1" applyAlignment="1">
      <alignment horizontal="left" vertical="top"/>
    </xf>
    <xf numFmtId="0" fontId="2" fillId="0" borderId="8" xfId="0" applyFont="1" applyFill="1" applyBorder="1" applyAlignment="1">
      <alignment horizontal="center" vertical="top" wrapText="1"/>
    </xf>
    <xf numFmtId="0" fontId="2" fillId="0" borderId="1" xfId="0" applyFont="1" applyFill="1" applyBorder="1" applyAlignment="1">
      <alignment horizontal="center" vertical="top" wrapText="1"/>
    </xf>
    <xf numFmtId="0" fontId="3" fillId="0" borderId="1" xfId="0" applyFont="1" applyBorder="1" applyAlignment="1">
      <alignment vertical="top" wrapText="1"/>
    </xf>
    <xf numFmtId="0" fontId="2" fillId="0" borderId="13" xfId="0" applyFont="1" applyBorder="1" applyAlignment="1">
      <alignment horizontal="left"/>
    </xf>
    <xf numFmtId="0" fontId="2" fillId="0" borderId="8" xfId="0" applyFont="1" applyBorder="1" applyAlignment="1">
      <alignment horizontal="left" wrapText="1"/>
    </xf>
    <xf numFmtId="0" fontId="2" fillId="0" borderId="8"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vertical="center" wrapText="1"/>
    </xf>
    <xf numFmtId="0" fontId="2" fillId="0" borderId="8" xfId="0" applyFont="1" applyFill="1" applyBorder="1" applyAlignment="1">
      <alignment vertical="center" wrapText="1"/>
    </xf>
    <xf numFmtId="0" fontId="2" fillId="0" borderId="1" xfId="0" applyFont="1" applyBorder="1" applyAlignment="1">
      <alignment vertical="center"/>
    </xf>
    <xf numFmtId="0" fontId="2" fillId="0" borderId="8" xfId="0" applyFont="1" applyBorder="1" applyAlignment="1">
      <alignment vertical="center" wrapText="1"/>
    </xf>
    <xf numFmtId="0" fontId="3" fillId="0" borderId="15" xfId="0" applyFont="1" applyBorder="1" applyAlignment="1">
      <alignment vertical="top" wrapText="1"/>
    </xf>
    <xf numFmtId="0" fontId="3" fillId="2" borderId="4" xfId="0" applyFont="1" applyFill="1" applyBorder="1" applyAlignment="1">
      <alignment vertical="top"/>
    </xf>
    <xf numFmtId="0" fontId="3" fillId="2" borderId="5" xfId="0" applyFont="1" applyFill="1" applyBorder="1" applyAlignment="1">
      <alignment vertical="center" wrapText="1"/>
    </xf>
    <xf numFmtId="0" fontId="3" fillId="2" borderId="11" xfId="0" applyFont="1" applyFill="1" applyBorder="1" applyAlignment="1">
      <alignment vertical="center" wrapText="1"/>
    </xf>
    <xf numFmtId="0" fontId="3" fillId="2" borderId="5" xfId="0" applyFont="1" applyFill="1" applyBorder="1" applyAlignment="1">
      <alignment vertical="top" wrapText="1"/>
    </xf>
    <xf numFmtId="0" fontId="3" fillId="2" borderId="11" xfId="0" applyFont="1" applyFill="1" applyBorder="1" applyAlignment="1">
      <alignment vertical="top" wrapText="1"/>
    </xf>
    <xf numFmtId="0" fontId="2" fillId="0" borderId="15" xfId="0" applyFont="1" applyBorder="1" applyAlignment="1">
      <alignment vertical="top" wrapText="1"/>
    </xf>
    <xf numFmtId="0" fontId="2" fillId="0" borderId="8" xfId="0" applyFont="1" applyBorder="1" applyAlignment="1">
      <alignment vertical="center"/>
    </xf>
    <xf numFmtId="0" fontId="3" fillId="2" borderId="6" xfId="0" applyFont="1" applyFill="1" applyBorder="1" applyAlignment="1">
      <alignment vertical="top"/>
    </xf>
    <xf numFmtId="0" fontId="3" fillId="0" borderId="2" xfId="0" applyFont="1" applyBorder="1" applyAlignment="1">
      <alignment vertical="top" wrapText="1"/>
    </xf>
    <xf numFmtId="0" fontId="2" fillId="0" borderId="10" xfId="0" applyFont="1" applyBorder="1" applyAlignment="1">
      <alignment vertical="center"/>
    </xf>
    <xf numFmtId="0" fontId="2" fillId="0" borderId="10" xfId="0" applyFont="1" applyBorder="1" applyAlignment="1">
      <alignment vertical="center" wrapText="1"/>
    </xf>
    <xf numFmtId="0" fontId="3" fillId="2" borderId="9" xfId="0" applyFont="1" applyFill="1" applyBorder="1" applyAlignment="1">
      <alignment vertical="top" wrapText="1"/>
    </xf>
    <xf numFmtId="0" fontId="3" fillId="2" borderId="13" xfId="0" applyFont="1" applyFill="1" applyBorder="1" applyAlignment="1">
      <alignment vertical="top" wrapText="1"/>
    </xf>
    <xf numFmtId="0" fontId="3" fillId="2" borderId="8" xfId="0" applyFont="1" applyFill="1" applyBorder="1" applyAlignment="1">
      <alignment vertical="top" wrapText="1"/>
    </xf>
    <xf numFmtId="0" fontId="3" fillId="2" borderId="1" xfId="0" applyFont="1" applyFill="1" applyBorder="1" applyAlignment="1">
      <alignment vertical="top" wrapText="1"/>
    </xf>
    <xf numFmtId="0" fontId="2" fillId="0" borderId="9" xfId="0" applyFont="1" applyBorder="1" applyAlignment="1">
      <alignment horizontal="center" vertical="center"/>
    </xf>
    <xf numFmtId="0" fontId="2" fillId="0" borderId="15" xfId="0" applyFont="1" applyBorder="1" applyAlignment="1">
      <alignment horizontal="center" vertical="center"/>
    </xf>
    <xf numFmtId="0" fontId="2" fillId="0" borderId="2" xfId="0" applyFont="1" applyBorder="1" applyAlignment="1">
      <alignment horizontal="center" vertical="center"/>
    </xf>
    <xf numFmtId="0" fontId="2" fillId="2" borderId="9" xfId="0" applyFont="1" applyFill="1" applyBorder="1" applyAlignment="1">
      <alignment horizontal="center" vertical="center" wrapText="1"/>
    </xf>
    <xf numFmtId="0" fontId="0" fillId="0" borderId="0" xfId="0" applyAlignment="1">
      <alignment wrapText="1"/>
    </xf>
    <xf numFmtId="0" fontId="6" fillId="26" borderId="0" xfId="9" applyFont="1" applyFill="1" applyAlignment="1">
      <alignment vertical="center" wrapText="1"/>
    </xf>
    <xf numFmtId="0" fontId="6" fillId="26" borderId="0" xfId="9" applyFont="1" applyFill="1" applyAlignment="1">
      <alignment vertical="center" wrapText="1"/>
    </xf>
    <xf numFmtId="0" fontId="6" fillId="26" borderId="0" xfId="9" applyNumberFormat="1" applyFont="1" applyFill="1" applyBorder="1" applyAlignment="1">
      <alignment horizontal="left" vertical="center" wrapText="1"/>
    </xf>
    <xf numFmtId="166" fontId="6" fillId="26" borderId="0" xfId="3" applyNumberFormat="1" applyFont="1" applyFill="1" applyAlignment="1">
      <alignment horizontal="right" vertical="center"/>
    </xf>
    <xf numFmtId="0" fontId="2" fillId="0" borderId="6" xfId="0" applyFont="1" applyBorder="1" applyAlignment="1">
      <alignment horizontal="left"/>
    </xf>
    <xf numFmtId="0" fontId="2" fillId="0" borderId="0" xfId="0" applyFont="1" applyBorder="1"/>
    <xf numFmtId="0" fontId="2" fillId="0" borderId="0" xfId="0" applyFont="1" applyBorder="1" applyAlignment="1">
      <alignment wrapText="1"/>
    </xf>
    <xf numFmtId="0" fontId="2" fillId="0" borderId="7" xfId="0" applyFont="1" applyBorder="1" applyAlignment="1">
      <alignment horizontal="left"/>
    </xf>
    <xf numFmtId="0" fontId="2" fillId="0" borderId="12" xfId="0" applyFont="1" applyBorder="1" applyAlignment="1">
      <alignment wrapText="1"/>
    </xf>
    <xf numFmtId="0" fontId="2" fillId="0" borderId="0" xfId="0" applyFont="1" applyBorder="1" applyAlignment="1">
      <alignment horizontal="left" wrapText="1" indent="5"/>
    </xf>
    <xf numFmtId="165" fontId="6" fillId="0" borderId="0" xfId="71" applyNumberFormat="1" applyFont="1" applyFill="1" applyBorder="1" applyAlignment="1">
      <alignment horizontal="left" vertical="center" wrapText="1"/>
    </xf>
    <xf numFmtId="0" fontId="2" fillId="2" borderId="5" xfId="0" applyFont="1" applyFill="1" applyBorder="1" applyAlignment="1">
      <alignment wrapText="1"/>
    </xf>
    <xf numFmtId="0" fontId="2" fillId="0" borderId="12" xfId="0" applyFont="1" applyBorder="1" applyAlignment="1">
      <alignment horizontal="left" wrapText="1" indent="5"/>
    </xf>
    <xf numFmtId="0" fontId="2" fillId="2" borderId="9" xfId="0" applyFont="1" applyFill="1" applyBorder="1"/>
    <xf numFmtId="0" fontId="2" fillId="0" borderId="15" xfId="0" applyFont="1" applyBorder="1" applyAlignment="1">
      <alignment horizontal="left"/>
    </xf>
    <xf numFmtId="0" fontId="2" fillId="0" borderId="2" xfId="0" applyFont="1" applyBorder="1" applyAlignment="1">
      <alignment horizontal="left"/>
    </xf>
    <xf numFmtId="0" fontId="2" fillId="0" borderId="4" xfId="0" applyFont="1" applyBorder="1" applyAlignment="1">
      <alignment wrapText="1"/>
    </xf>
    <xf numFmtId="0" fontId="2" fillId="0" borderId="5" xfId="0" applyFont="1" applyBorder="1"/>
    <xf numFmtId="0" fontId="2" fillId="0" borderId="6" xfId="0" applyFont="1" applyBorder="1" applyAlignment="1">
      <alignment horizontal="left" wrapText="1" indent="5"/>
    </xf>
    <xf numFmtId="0" fontId="2" fillId="2" borderId="9" xfId="0" applyFont="1" applyFill="1" applyBorder="1" applyAlignment="1">
      <alignment horizontal="center" vertical="center"/>
    </xf>
    <xf numFmtId="0" fontId="2" fillId="0" borderId="15" xfId="0" applyFont="1" applyFill="1" applyBorder="1" applyAlignment="1">
      <alignment wrapText="1"/>
    </xf>
    <xf numFmtId="0" fontId="2" fillId="0" borderId="15" xfId="0" applyFont="1" applyBorder="1"/>
    <xf numFmtId="0" fontId="2" fillId="0" borderId="2" xfId="0" applyFont="1" applyBorder="1"/>
    <xf numFmtId="0" fontId="2" fillId="0" borderId="9" xfId="0" applyFont="1" applyFill="1" applyBorder="1" applyAlignment="1">
      <alignment wrapText="1"/>
    </xf>
    <xf numFmtId="167" fontId="36" fillId="0" borderId="1" xfId="6" applyNumberFormat="1" applyFont="1" applyFill="1" applyBorder="1" applyAlignment="1">
      <alignment horizontal="center" vertical="center" wrapText="1"/>
    </xf>
    <xf numFmtId="0" fontId="2" fillId="0" borderId="0" xfId="0" applyFont="1" applyFill="1" applyAlignment="1">
      <alignment horizontal="center" vertical="center"/>
    </xf>
    <xf numFmtId="0" fontId="2" fillId="0" borderId="0" xfId="0" applyFont="1" applyFill="1" applyAlignment="1">
      <alignment vertical="center"/>
    </xf>
    <xf numFmtId="165" fontId="2" fillId="0" borderId="0" xfId="0" applyNumberFormat="1" applyFont="1" applyFill="1" applyAlignment="1">
      <alignment horizontal="center" vertical="center"/>
    </xf>
    <xf numFmtId="165" fontId="6" fillId="0" borderId="0" xfId="3" applyNumberFormat="1" applyFont="1" applyFill="1" applyAlignment="1">
      <alignment horizontal="center" vertical="center"/>
    </xf>
    <xf numFmtId="165" fontId="43" fillId="0" borderId="0" xfId="1" applyNumberFormat="1" applyFont="1" applyFill="1" applyAlignment="1">
      <alignment horizontal="center" vertical="center"/>
    </xf>
    <xf numFmtId="1" fontId="44" fillId="0" borderId="2" xfId="0" applyNumberFormat="1" applyFont="1" applyFill="1" applyBorder="1" applyAlignment="1">
      <alignment horizontal="center" vertical="center"/>
    </xf>
    <xf numFmtId="165" fontId="36" fillId="0" borderId="1" xfId="0" applyNumberFormat="1" applyFont="1" applyFill="1" applyBorder="1" applyAlignment="1">
      <alignment horizontal="center" vertical="center"/>
    </xf>
    <xf numFmtId="0" fontId="6" fillId="0" borderId="1" xfId="0" applyFont="1" applyFill="1" applyBorder="1" applyAlignment="1">
      <alignment vertical="center" wrapText="1"/>
    </xf>
    <xf numFmtId="0" fontId="2" fillId="0" borderId="0" xfId="0" applyFont="1" applyFill="1"/>
    <xf numFmtId="0" fontId="36" fillId="27" borderId="0" xfId="0" applyFont="1" applyFill="1" applyAlignment="1">
      <alignment vertical="top"/>
    </xf>
    <xf numFmtId="0" fontId="6" fillId="0" borderId="0" xfId="0" applyFont="1" applyAlignment="1">
      <alignment vertical="top"/>
    </xf>
    <xf numFmtId="0" fontId="46" fillId="27" borderId="0" xfId="0" applyFont="1" applyFill="1" applyAlignment="1">
      <alignment horizontal="center" vertical="top"/>
    </xf>
    <xf numFmtId="0" fontId="6" fillId="0" borderId="0" xfId="0" applyFont="1" applyAlignment="1">
      <alignment horizontal="center" vertical="top"/>
    </xf>
    <xf numFmtId="0" fontId="36" fillId="0" borderId="0" xfId="0" applyFont="1" applyAlignment="1">
      <alignment vertical="top"/>
    </xf>
    <xf numFmtId="0" fontId="38" fillId="0" borderId="0" xfId="0" applyFont="1" applyFill="1"/>
    <xf numFmtId="0" fontId="38" fillId="0" borderId="1" xfId="0" applyFont="1" applyFill="1" applyBorder="1" applyAlignment="1">
      <alignment horizontal="center" vertical="center"/>
    </xf>
    <xf numFmtId="0" fontId="36" fillId="26" borderId="1" xfId="0" applyFont="1" applyFill="1" applyBorder="1" applyAlignment="1">
      <alignment horizontal="center" vertical="center" wrapText="1"/>
    </xf>
    <xf numFmtId="0" fontId="32" fillId="26"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36" fillId="0" borderId="2" xfId="0" applyFont="1" applyFill="1" applyBorder="1" applyAlignment="1">
      <alignment horizontal="center" vertical="center"/>
    </xf>
    <xf numFmtId="0" fontId="36" fillId="0" borderId="1" xfId="0" applyFont="1" applyFill="1" applyBorder="1" applyAlignment="1">
      <alignment horizontal="left" vertical="center"/>
    </xf>
    <xf numFmtId="166" fontId="6" fillId="26" borderId="0" xfId="3" applyNumberFormat="1" applyFont="1" applyFill="1" applyBorder="1" applyAlignment="1">
      <alignment horizontal="right" vertical="center"/>
    </xf>
    <xf numFmtId="0" fontId="6" fillId="26" borderId="1" xfId="0" applyFont="1" applyFill="1" applyBorder="1" applyAlignment="1">
      <alignment horizontal="left" vertical="center" wrapText="1"/>
    </xf>
    <xf numFmtId="168" fontId="6" fillId="26" borderId="1" xfId="0" applyNumberFormat="1" applyFont="1" applyFill="1" applyBorder="1" applyAlignment="1">
      <alignment horizontal="center" vertical="center" wrapText="1"/>
    </xf>
    <xf numFmtId="0" fontId="36" fillId="26" borderId="1" xfId="0" applyFont="1" applyFill="1" applyBorder="1" applyAlignment="1">
      <alignment horizontal="left" wrapText="1"/>
    </xf>
    <xf numFmtId="0" fontId="37" fillId="26" borderId="1" xfId="0" applyFont="1" applyFill="1" applyBorder="1" applyAlignment="1">
      <alignment horizontal="center" vertical="center" wrapText="1"/>
    </xf>
    <xf numFmtId="0" fontId="36" fillId="26" borderId="13" xfId="0" applyFont="1" applyFill="1" applyBorder="1" applyAlignment="1">
      <alignment horizontal="center" vertical="center" wrapText="1"/>
    </xf>
    <xf numFmtId="0" fontId="6" fillId="26" borderId="1" xfId="0" applyFont="1" applyFill="1" applyBorder="1" applyAlignment="1">
      <alignment horizontal="left" wrapText="1"/>
    </xf>
    <xf numFmtId="0" fontId="6" fillId="26" borderId="1" xfId="0" applyFont="1" applyFill="1" applyBorder="1" applyAlignment="1">
      <alignment vertical="center" wrapText="1"/>
    </xf>
    <xf numFmtId="0" fontId="6" fillId="26" borderId="15" xfId="0" applyFont="1" applyFill="1" applyBorder="1" applyAlignment="1">
      <alignment wrapText="1"/>
    </xf>
    <xf numFmtId="0" fontId="36" fillId="26" borderId="13" xfId="0" applyFont="1" applyFill="1" applyBorder="1" applyAlignment="1">
      <alignment horizontal="center" wrapText="1"/>
    </xf>
    <xf numFmtId="0" fontId="6" fillId="26" borderId="2" xfId="0" applyFont="1" applyFill="1" applyBorder="1" applyAlignment="1">
      <alignment horizontal="left" vertical="center" wrapText="1"/>
    </xf>
    <xf numFmtId="0" fontId="6" fillId="26" borderId="1" xfId="73" applyFont="1" applyFill="1" applyBorder="1" applyAlignment="1">
      <alignment horizontal="left" vertical="center" wrapText="1"/>
    </xf>
    <xf numFmtId="0" fontId="6" fillId="26" borderId="8" xfId="0" applyFont="1" applyFill="1" applyBorder="1" applyAlignment="1">
      <alignment horizontal="center" vertical="center" wrapText="1"/>
    </xf>
    <xf numFmtId="0" fontId="6" fillId="26" borderId="13" xfId="0" applyFont="1" applyFill="1" applyBorder="1" applyAlignment="1">
      <alignment horizontal="center" wrapText="1"/>
    </xf>
    <xf numFmtId="0" fontId="36" fillId="26" borderId="8" xfId="0" applyFont="1" applyFill="1" applyBorder="1" applyAlignment="1">
      <alignment horizontal="center" vertical="center" wrapText="1"/>
    </xf>
    <xf numFmtId="167" fontId="6" fillId="26" borderId="7" xfId="6" applyNumberFormat="1" applyFont="1" applyFill="1" applyBorder="1" applyAlignment="1">
      <alignment horizontal="center" vertical="center" wrapText="1"/>
    </xf>
    <xf numFmtId="0" fontId="32" fillId="26" borderId="13" xfId="0" applyFont="1" applyFill="1" applyBorder="1" applyAlignment="1">
      <alignment horizontal="center" wrapText="1"/>
    </xf>
    <xf numFmtId="0" fontId="37" fillId="26" borderId="13" xfId="0" applyFont="1" applyFill="1" applyBorder="1" applyAlignment="1">
      <alignment horizontal="center" wrapText="1"/>
    </xf>
    <xf numFmtId="0" fontId="40" fillId="26" borderId="0" xfId="0" applyFont="1" applyFill="1"/>
    <xf numFmtId="0" fontId="37" fillId="26" borderId="34" xfId="0" applyFont="1" applyFill="1" applyBorder="1" applyAlignment="1">
      <alignment horizontal="center" vertical="center" wrapText="1"/>
    </xf>
    <xf numFmtId="0" fontId="36" fillId="26" borderId="34" xfId="0" applyFont="1" applyFill="1" applyBorder="1" applyAlignment="1">
      <alignment horizontal="center" vertical="center" wrapText="1"/>
    </xf>
    <xf numFmtId="165" fontId="6" fillId="26" borderId="1" xfId="0" applyNumberFormat="1" applyFont="1" applyFill="1" applyBorder="1" applyAlignment="1">
      <alignment horizontal="center" vertical="center"/>
    </xf>
    <xf numFmtId="0" fontId="6" fillId="26" borderId="26" xfId="0" applyFont="1" applyFill="1" applyBorder="1"/>
    <xf numFmtId="0" fontId="6" fillId="26" borderId="0" xfId="0" applyFont="1" applyFill="1" applyBorder="1" applyAlignment="1">
      <alignment vertical="center"/>
    </xf>
    <xf numFmtId="0" fontId="36" fillId="26" borderId="2" xfId="74" applyFont="1" applyFill="1" applyBorder="1" applyAlignment="1">
      <alignment horizontal="center" vertical="center" wrapText="1"/>
    </xf>
    <xf numFmtId="0" fontId="36" fillId="26" borderId="1" xfId="74" applyFont="1" applyFill="1" applyBorder="1" applyAlignment="1">
      <alignment horizontal="center" vertical="center" wrapText="1"/>
    </xf>
    <xf numFmtId="0" fontId="37" fillId="26" borderId="13" xfId="0" applyFont="1" applyFill="1" applyBorder="1" applyAlignment="1">
      <alignment horizontal="center" vertical="center" wrapText="1"/>
    </xf>
    <xf numFmtId="0" fontId="34" fillId="0" borderId="0" xfId="0" applyFont="1" applyAlignment="1">
      <alignment vertical="top"/>
    </xf>
    <xf numFmtId="0" fontId="6" fillId="28" borderId="0" xfId="0" applyFont="1" applyFill="1" applyAlignment="1">
      <alignment vertical="top"/>
    </xf>
    <xf numFmtId="0" fontId="38" fillId="0" borderId="2" xfId="0" applyFont="1" applyFill="1" applyBorder="1" applyAlignment="1">
      <alignment horizontal="center" vertical="center" wrapText="1"/>
    </xf>
    <xf numFmtId="0" fontId="38" fillId="0" borderId="2" xfId="0" applyFont="1" applyFill="1" applyBorder="1" applyAlignment="1">
      <alignment horizontal="center" vertical="center"/>
    </xf>
    <xf numFmtId="0" fontId="36" fillId="0" borderId="1" xfId="0" applyFont="1" applyFill="1" applyBorder="1" applyAlignment="1">
      <alignment vertical="center"/>
    </xf>
    <xf numFmtId="0" fontId="36" fillId="0" borderId="1" xfId="0" applyFont="1" applyFill="1" applyBorder="1" applyAlignment="1">
      <alignment horizontal="center" vertical="center" wrapText="1"/>
    </xf>
    <xf numFmtId="0" fontId="38" fillId="0" borderId="1" xfId="0" applyFont="1" applyFill="1" applyBorder="1" applyAlignment="1">
      <alignment horizontal="center" vertical="center" wrapText="1"/>
    </xf>
    <xf numFmtId="1" fontId="44" fillId="0" borderId="15" xfId="0" applyNumberFormat="1" applyFont="1" applyFill="1" applyBorder="1" applyAlignment="1">
      <alignment horizontal="center" vertical="center"/>
    </xf>
    <xf numFmtId="0" fontId="36" fillId="0" borderId="1" xfId="0" applyFont="1" applyFill="1" applyBorder="1" applyAlignment="1">
      <alignment horizontal="center" vertical="center"/>
    </xf>
    <xf numFmtId="0" fontId="6" fillId="26" borderId="0" xfId="0" applyFont="1" applyFill="1" applyBorder="1" applyAlignment="1">
      <alignment horizontal="left" vertical="center" wrapText="1"/>
    </xf>
    <xf numFmtId="0" fontId="32" fillId="26" borderId="1" xfId="0" applyFont="1" applyFill="1" applyBorder="1" applyAlignment="1">
      <alignment horizontal="center" vertical="center" wrapText="1"/>
    </xf>
    <xf numFmtId="0" fontId="6" fillId="0" borderId="31" xfId="0" applyFont="1" applyBorder="1"/>
    <xf numFmtId="0" fontId="6" fillId="0" borderId="30" xfId="0" applyFont="1" applyBorder="1"/>
    <xf numFmtId="0" fontId="6" fillId="0" borderId="0" xfId="0" applyFont="1" applyBorder="1" applyAlignment="1">
      <alignment horizontal="right"/>
    </xf>
    <xf numFmtId="0" fontId="6" fillId="0" borderId="26" xfId="0" applyFont="1" applyBorder="1"/>
    <xf numFmtId="0" fontId="6" fillId="0" borderId="0" xfId="0" applyFont="1" applyBorder="1"/>
    <xf numFmtId="0" fontId="6" fillId="0" borderId="0" xfId="0" applyFont="1"/>
    <xf numFmtId="0" fontId="6" fillId="0" borderId="26" xfId="0" applyFont="1" applyBorder="1" applyAlignment="1">
      <alignment horizontal="center" wrapText="1"/>
    </xf>
    <xf numFmtId="0" fontId="6" fillId="0" borderId="0" xfId="0" applyFont="1" applyBorder="1" applyAlignment="1">
      <alignment horizontal="center" wrapText="1"/>
    </xf>
    <xf numFmtId="0" fontId="6" fillId="2" borderId="36" xfId="0" applyFont="1" applyFill="1" applyBorder="1" applyAlignment="1"/>
    <xf numFmtId="0" fontId="6" fillId="2" borderId="59" xfId="0" applyFont="1" applyFill="1" applyBorder="1" applyAlignment="1"/>
    <xf numFmtId="0" fontId="40" fillId="0" borderId="0" xfId="0" applyFont="1"/>
    <xf numFmtId="0" fontId="6" fillId="2" borderId="60" xfId="0" applyFont="1" applyFill="1" applyBorder="1" applyAlignment="1">
      <alignment horizontal="center" vertical="center" wrapText="1"/>
    </xf>
    <xf numFmtId="0" fontId="6" fillId="2" borderId="61" xfId="0" applyFont="1" applyFill="1" applyBorder="1" applyAlignment="1">
      <alignment horizontal="center" vertical="center" wrapText="1"/>
    </xf>
    <xf numFmtId="0" fontId="6" fillId="2" borderId="28" xfId="0" applyFont="1" applyFill="1" applyBorder="1"/>
    <xf numFmtId="0" fontId="6" fillId="2" borderId="29" xfId="0" applyFont="1" applyFill="1" applyBorder="1"/>
    <xf numFmtId="0" fontId="37" fillId="2" borderId="29" xfId="0" applyFont="1" applyFill="1" applyBorder="1" applyAlignment="1">
      <alignment horizontal="left"/>
    </xf>
    <xf numFmtId="168" fontId="37" fillId="2" borderId="43" xfId="0" applyNumberFormat="1" applyFont="1" applyFill="1" applyBorder="1" applyAlignment="1">
      <alignment horizontal="center" vertical="center"/>
    </xf>
    <xf numFmtId="0" fontId="6" fillId="2" borderId="26" xfId="0" applyFont="1" applyFill="1" applyBorder="1" applyAlignment="1">
      <alignment horizontal="left"/>
    </xf>
    <xf numFmtId="0" fontId="6" fillId="2" borderId="0" xfId="0" applyFont="1" applyFill="1" applyBorder="1"/>
    <xf numFmtId="0" fontId="6" fillId="2" borderId="2"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38" xfId="0" applyFont="1" applyFill="1" applyBorder="1" applyAlignment="1">
      <alignment horizontal="center"/>
    </xf>
    <xf numFmtId="0" fontId="6" fillId="2" borderId="44" xfId="0" applyFont="1" applyFill="1" applyBorder="1"/>
    <xf numFmtId="0" fontId="6" fillId="2" borderId="5" xfId="0" applyFont="1" applyFill="1" applyBorder="1" applyAlignment="1">
      <alignment vertical="center"/>
    </xf>
    <xf numFmtId="0" fontId="37" fillId="2" borderId="1" xfId="0" applyFont="1" applyFill="1" applyBorder="1" applyAlignment="1">
      <alignment horizontal="center" vertical="center" wrapText="1"/>
    </xf>
    <xf numFmtId="0" fontId="6" fillId="2" borderId="13" xfId="0" applyFont="1" applyFill="1" applyBorder="1"/>
    <xf numFmtId="168" fontId="36" fillId="2" borderId="39" xfId="0" applyNumberFormat="1" applyFont="1" applyFill="1" applyBorder="1" applyAlignment="1">
      <alignment horizontal="center" vertical="center"/>
    </xf>
    <xf numFmtId="0" fontId="6" fillId="2" borderId="45" xfId="0" applyFont="1" applyFill="1" applyBorder="1"/>
    <xf numFmtId="0" fontId="6" fillId="2" borderId="12" xfId="0" applyFont="1" applyFill="1" applyBorder="1" applyAlignment="1">
      <alignment vertical="center"/>
    </xf>
    <xf numFmtId="0" fontId="6" fillId="2" borderId="12" xfId="0" applyFont="1" applyFill="1" applyBorder="1" applyAlignment="1">
      <alignment horizontal="left" vertical="center" wrapText="1"/>
    </xf>
    <xf numFmtId="167" fontId="6" fillId="2" borderId="10" xfId="6" applyNumberFormat="1" applyFont="1" applyFill="1" applyBorder="1" applyAlignment="1">
      <alignment horizontal="left" vertical="center" wrapText="1"/>
    </xf>
    <xf numFmtId="0" fontId="6" fillId="2" borderId="3" xfId="0" applyFont="1" applyFill="1" applyBorder="1" applyAlignment="1">
      <alignment horizontal="left"/>
    </xf>
    <xf numFmtId="0" fontId="6" fillId="2" borderId="3" xfId="0" applyFont="1" applyFill="1" applyBorder="1"/>
    <xf numFmtId="0" fontId="6" fillId="2" borderId="39" xfId="0" applyFont="1" applyFill="1" applyBorder="1" applyAlignment="1">
      <alignment horizontal="center" vertical="center" wrapText="1"/>
    </xf>
    <xf numFmtId="168" fontId="6" fillId="26" borderId="39" xfId="0" applyNumberFormat="1" applyFont="1" applyFill="1" applyBorder="1" applyAlignment="1">
      <alignment horizontal="center" vertical="center"/>
    </xf>
    <xf numFmtId="168" fontId="36" fillId="26" borderId="39" xfId="0" applyNumberFormat="1" applyFont="1" applyFill="1" applyBorder="1" applyAlignment="1">
      <alignment horizontal="center" vertical="center" wrapText="1"/>
    </xf>
    <xf numFmtId="168" fontId="36" fillId="0" borderId="39" xfId="0" applyNumberFormat="1" applyFont="1" applyFill="1" applyBorder="1" applyAlignment="1">
      <alignment horizontal="center" vertical="center" wrapText="1"/>
    </xf>
    <xf numFmtId="0" fontId="6" fillId="0" borderId="26" xfId="0" applyFont="1" applyFill="1" applyBorder="1"/>
    <xf numFmtId="0" fontId="6" fillId="0" borderId="0" xfId="0" applyFont="1" applyFill="1" applyBorder="1"/>
    <xf numFmtId="168" fontId="6" fillId="0" borderId="39" xfId="0" applyNumberFormat="1" applyFont="1" applyFill="1" applyBorder="1" applyAlignment="1">
      <alignment horizontal="center" vertical="center"/>
    </xf>
    <xf numFmtId="168" fontId="36" fillId="26" borderId="39" xfId="0" applyNumberFormat="1" applyFont="1" applyFill="1" applyBorder="1" applyAlignment="1">
      <alignment horizontal="center" vertical="center"/>
    </xf>
    <xf numFmtId="0" fontId="36" fillId="2" borderId="1" xfId="0" applyFont="1" applyFill="1" applyBorder="1" applyAlignment="1">
      <alignment horizontal="center" vertical="center" wrapText="1"/>
    </xf>
    <xf numFmtId="167" fontId="6" fillId="2" borderId="7" xfId="6" applyNumberFormat="1" applyFont="1" applyFill="1" applyBorder="1" applyAlignment="1">
      <alignment horizontal="left" vertical="center" wrapText="1"/>
    </xf>
    <xf numFmtId="167" fontId="6" fillId="2" borderId="3" xfId="6" applyNumberFormat="1" applyFont="1" applyFill="1" applyBorder="1" applyAlignment="1">
      <alignment horizontal="left" vertical="center" wrapText="1"/>
    </xf>
    <xf numFmtId="0" fontId="6" fillId="2" borderId="39" xfId="0" applyFont="1" applyFill="1" applyBorder="1" applyAlignment="1">
      <alignment horizontal="center"/>
    </xf>
    <xf numFmtId="0" fontId="36" fillId="2" borderId="39"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left" vertical="center" wrapText="1"/>
    </xf>
    <xf numFmtId="167" fontId="6" fillId="0" borderId="3" xfId="6" applyNumberFormat="1" applyFont="1" applyFill="1" applyBorder="1" applyAlignment="1">
      <alignment horizontal="left" vertical="center" wrapText="1"/>
    </xf>
    <xf numFmtId="168" fontId="36" fillId="0" borderId="39" xfId="0" applyNumberFormat="1" applyFont="1" applyFill="1" applyBorder="1" applyAlignment="1">
      <alignment horizontal="center" vertical="center"/>
    </xf>
    <xf numFmtId="0" fontId="32" fillId="0" borderId="13" xfId="0" applyFont="1" applyFill="1" applyBorder="1" applyAlignment="1">
      <alignment horizontal="center" wrapText="1"/>
    </xf>
    <xf numFmtId="0" fontId="40" fillId="0" borderId="0" xfId="0" applyFont="1" applyFill="1"/>
    <xf numFmtId="0" fontId="6" fillId="0" borderId="26" xfId="0" applyFont="1" applyFill="1" applyBorder="1" applyAlignment="1">
      <alignment vertical="top"/>
    </xf>
    <xf numFmtId="0" fontId="6" fillId="0" borderId="0" xfId="0" applyFont="1" applyFill="1" applyBorder="1" applyAlignment="1">
      <alignment vertical="top"/>
    </xf>
    <xf numFmtId="0" fontId="6" fillId="0" borderId="0" xfId="0" applyFont="1" applyFill="1" applyBorder="1" applyAlignment="1">
      <alignment horizontal="left" vertical="top" wrapText="1"/>
    </xf>
    <xf numFmtId="0" fontId="6" fillId="0" borderId="32" xfId="0" applyFont="1" applyFill="1" applyBorder="1" applyAlignment="1">
      <alignment vertical="top"/>
    </xf>
    <xf numFmtId="0" fontId="6" fillId="0" borderId="33" xfId="0" applyFont="1" applyFill="1" applyBorder="1" applyAlignment="1">
      <alignment vertical="top"/>
    </xf>
    <xf numFmtId="0" fontId="6" fillId="0" borderId="33" xfId="0" applyFont="1" applyFill="1" applyBorder="1" applyAlignment="1">
      <alignment horizontal="left" vertical="top" wrapText="1"/>
    </xf>
    <xf numFmtId="0" fontId="6" fillId="26" borderId="34" xfId="0" applyFont="1" applyFill="1" applyBorder="1" applyAlignment="1">
      <alignment horizontal="left" vertical="center" wrapText="1"/>
    </xf>
    <xf numFmtId="0" fontId="6" fillId="26" borderId="34" xfId="0" applyFont="1" applyFill="1" applyBorder="1" applyAlignment="1">
      <alignment horizontal="center" vertical="center" wrapText="1"/>
    </xf>
    <xf numFmtId="0" fontId="6" fillId="2" borderId="50" xfId="0" applyFont="1" applyFill="1" applyBorder="1"/>
    <xf numFmtId="0" fontId="6" fillId="2" borderId="51" xfId="0" applyFont="1" applyFill="1" applyBorder="1" applyAlignment="1">
      <alignment vertical="center"/>
    </xf>
    <xf numFmtId="0" fontId="32" fillId="0" borderId="0" xfId="0" applyFont="1" applyFill="1" applyBorder="1" applyAlignment="1">
      <alignment horizontal="left" vertical="center" wrapText="1"/>
    </xf>
    <xf numFmtId="0" fontId="32" fillId="0" borderId="0" xfId="0" applyFont="1" applyFill="1" applyBorder="1" applyAlignment="1">
      <alignment vertical="center" wrapText="1"/>
    </xf>
    <xf numFmtId="0" fontId="32" fillId="0" borderId="0" xfId="0" applyFont="1" applyFill="1" applyBorder="1" applyAlignment="1">
      <alignment horizontal="center" wrapText="1"/>
    </xf>
    <xf numFmtId="168" fontId="6" fillId="0" borderId="0" xfId="0" applyNumberFormat="1" applyFont="1" applyFill="1" applyBorder="1" applyAlignment="1">
      <alignment horizontal="center" vertical="center"/>
    </xf>
    <xf numFmtId="0" fontId="32" fillId="0" borderId="0" xfId="74" applyFont="1" applyFill="1" applyBorder="1" applyAlignment="1">
      <alignment horizontal="left" vertical="center" wrapText="1"/>
    </xf>
    <xf numFmtId="0" fontId="32" fillId="0" borderId="0" xfId="0" applyFont="1" applyFill="1" applyBorder="1" applyAlignment="1">
      <alignment horizontal="center" vertical="center" wrapText="1"/>
    </xf>
    <xf numFmtId="0" fontId="6" fillId="0" borderId="0" xfId="74" applyFont="1" applyFill="1" applyBorder="1" applyAlignment="1">
      <alignment horizontal="center" wrapText="1"/>
    </xf>
    <xf numFmtId="0" fontId="32" fillId="0" borderId="0" xfId="0" applyFont="1" applyFill="1" applyBorder="1" applyAlignment="1">
      <alignment horizontal="center" vertical="center"/>
    </xf>
    <xf numFmtId="0" fontId="40" fillId="0" borderId="0" xfId="0" applyFont="1" applyFill="1" applyBorder="1"/>
    <xf numFmtId="0" fontId="6" fillId="0" borderId="0" xfId="0" applyFont="1" applyFill="1" applyBorder="1" applyAlignment="1">
      <alignment vertical="center" wrapText="1"/>
    </xf>
    <xf numFmtId="0" fontId="36" fillId="0" borderId="0" xfId="0" applyFont="1" applyFill="1" applyBorder="1" applyAlignment="1">
      <alignment horizontal="center" vertical="center" wrapText="1"/>
    </xf>
    <xf numFmtId="168" fontId="36" fillId="0" borderId="0" xfId="0" applyNumberFormat="1" applyFont="1" applyFill="1" applyBorder="1" applyAlignment="1">
      <alignment horizontal="center" vertical="center"/>
    </xf>
    <xf numFmtId="167" fontId="6" fillId="0" borderId="0" xfId="6" applyNumberFormat="1" applyFont="1" applyFill="1" applyBorder="1" applyAlignment="1">
      <alignment horizontal="left" vertical="center" wrapText="1"/>
    </xf>
    <xf numFmtId="0" fontId="6" fillId="0" borderId="0" xfId="0" applyFont="1" applyFill="1" applyBorder="1" applyAlignment="1">
      <alignment horizontal="center"/>
    </xf>
    <xf numFmtId="0" fontId="6" fillId="0" borderId="0"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40" fillId="0" borderId="0" xfId="0" applyFont="1" applyFill="1" applyAlignment="1">
      <alignment vertical="top"/>
    </xf>
    <xf numFmtId="0" fontId="6" fillId="0" borderId="0" xfId="0" applyFont="1" applyFill="1" applyBorder="1" applyAlignment="1">
      <alignment horizontal="left"/>
    </xf>
    <xf numFmtId="169" fontId="32" fillId="0" borderId="0" xfId="1" applyNumberFormat="1" applyFont="1" applyAlignment="1">
      <alignment horizontal="right"/>
    </xf>
    <xf numFmtId="0" fontId="6" fillId="2" borderId="53" xfId="0" applyFont="1" applyFill="1" applyBorder="1" applyAlignment="1"/>
    <xf numFmtId="0" fontId="6" fillId="2" borderId="44"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40" fillId="0" borderId="31" xfId="0" applyFont="1" applyBorder="1"/>
    <xf numFmtId="168" fontId="42" fillId="0" borderId="42" xfId="0" applyNumberFormat="1" applyFont="1" applyBorder="1" applyAlignment="1">
      <alignment horizontal="center"/>
    </xf>
    <xf numFmtId="0" fontId="6" fillId="2" borderId="14" xfId="0" applyFont="1" applyFill="1" applyBorder="1" applyAlignment="1">
      <alignment horizontal="left"/>
    </xf>
    <xf numFmtId="0" fontId="6" fillId="2" borderId="58" xfId="0" applyFont="1" applyFill="1" applyBorder="1"/>
    <xf numFmtId="0" fontId="3" fillId="0" borderId="0" xfId="0" applyFont="1" applyFill="1"/>
    <xf numFmtId="0" fontId="37" fillId="0" borderId="1" xfId="0" applyFont="1" applyFill="1" applyBorder="1" applyAlignment="1">
      <alignment horizontal="center" vertical="center"/>
    </xf>
    <xf numFmtId="0" fontId="34" fillId="0" borderId="0" xfId="0" applyFont="1" applyFill="1"/>
    <xf numFmtId="165" fontId="2" fillId="0" borderId="0" xfId="0" applyNumberFormat="1" applyFont="1" applyFill="1"/>
    <xf numFmtId="0" fontId="36" fillId="0" borderId="1" xfId="0" applyFont="1" applyFill="1" applyBorder="1" applyAlignment="1">
      <alignment horizontal="center" vertical="center" wrapText="1"/>
    </xf>
    <xf numFmtId="0" fontId="36" fillId="0" borderId="13" xfId="0" applyFont="1" applyFill="1" applyBorder="1" applyAlignment="1">
      <alignment horizontal="center" vertical="center" wrapText="1"/>
    </xf>
    <xf numFmtId="0" fontId="6" fillId="26" borderId="9" xfId="0" applyFont="1" applyFill="1" applyBorder="1" applyAlignment="1">
      <alignment horizontal="center" vertical="center" wrapText="1"/>
    </xf>
    <xf numFmtId="0" fontId="6" fillId="26" borderId="2" xfId="0" applyFont="1" applyFill="1" applyBorder="1" applyAlignment="1">
      <alignment horizontal="center" vertical="center" wrapText="1"/>
    </xf>
    <xf numFmtId="0" fontId="6" fillId="26" borderId="13" xfId="0" applyFont="1" applyFill="1" applyBorder="1" applyAlignment="1">
      <alignment horizontal="center" vertical="center" wrapText="1"/>
    </xf>
    <xf numFmtId="0" fontId="6" fillId="26" borderId="7" xfId="0" applyFont="1" applyFill="1" applyBorder="1" applyAlignment="1">
      <alignment horizontal="center" vertical="center" wrapText="1"/>
    </xf>
    <xf numFmtId="0" fontId="6" fillId="26" borderId="1" xfId="0" applyFont="1" applyFill="1" applyBorder="1" applyAlignment="1">
      <alignment horizontal="center" vertical="center" wrapText="1"/>
    </xf>
    <xf numFmtId="0" fontId="36" fillId="0" borderId="30" xfId="0" applyFont="1" applyBorder="1" applyAlignment="1">
      <alignment horizontal="left"/>
    </xf>
    <xf numFmtId="165" fontId="36" fillId="29" borderId="8" xfId="0" applyNumberFormat="1" applyFont="1" applyFill="1" applyBorder="1" applyAlignment="1">
      <alignment horizontal="center" vertical="center"/>
    </xf>
    <xf numFmtId="0" fontId="36" fillId="0" borderId="9" xfId="0" applyFont="1" applyFill="1" applyBorder="1" applyAlignment="1">
      <alignment horizontal="center" vertical="center"/>
    </xf>
    <xf numFmtId="165" fontId="36" fillId="29" borderId="1" xfId="0" applyNumberFormat="1" applyFont="1" applyFill="1" applyBorder="1" applyAlignment="1">
      <alignment horizontal="center" vertical="center"/>
    </xf>
    <xf numFmtId="0" fontId="6" fillId="26" borderId="1" xfId="0" applyFont="1" applyFill="1" applyBorder="1" applyAlignment="1">
      <alignment horizontal="center" vertical="center"/>
    </xf>
    <xf numFmtId="0" fontId="6" fillId="26" borderId="1" xfId="0" applyFont="1" applyFill="1" applyBorder="1" applyAlignment="1">
      <alignment vertical="center"/>
    </xf>
    <xf numFmtId="0" fontId="53" fillId="26" borderId="1" xfId="0" applyFont="1" applyFill="1" applyBorder="1" applyAlignment="1">
      <alignment vertical="center" wrapText="1"/>
    </xf>
    <xf numFmtId="165" fontId="36" fillId="26" borderId="1" xfId="0" applyNumberFormat="1" applyFont="1" applyFill="1" applyBorder="1" applyAlignment="1">
      <alignment horizontal="center" vertical="center" wrapText="1"/>
    </xf>
    <xf numFmtId="0" fontId="2" fillId="26" borderId="0" xfId="0" applyFont="1" applyFill="1"/>
    <xf numFmtId="0" fontId="36" fillId="26" borderId="2" xfId="0" applyFont="1" applyFill="1" applyBorder="1" applyAlignment="1">
      <alignment horizontal="center" vertical="center" wrapText="1"/>
    </xf>
    <xf numFmtId="0" fontId="32" fillId="26" borderId="2" xfId="0" applyFont="1" applyFill="1" applyBorder="1" applyAlignment="1">
      <alignment horizontal="left" vertical="center" wrapText="1"/>
    </xf>
    <xf numFmtId="165" fontId="36" fillId="26" borderId="1" xfId="71" applyNumberFormat="1" applyFont="1" applyFill="1" applyBorder="1" applyAlignment="1">
      <alignment horizontal="center" vertical="center" wrapText="1"/>
    </xf>
    <xf numFmtId="0" fontId="36" fillId="26" borderId="15" xfId="0" applyFont="1" applyFill="1" applyBorder="1" applyAlignment="1">
      <alignment horizontal="center" vertical="center"/>
    </xf>
    <xf numFmtId="165" fontId="36" fillId="26" borderId="1" xfId="0" applyNumberFormat="1" applyFont="1" applyFill="1" applyBorder="1" applyAlignment="1">
      <alignment horizontal="center" vertical="center"/>
    </xf>
    <xf numFmtId="0" fontId="36" fillId="26" borderId="5" xfId="0" applyFont="1" applyFill="1" applyBorder="1" applyAlignment="1">
      <alignment horizontal="center" vertical="center"/>
    </xf>
    <xf numFmtId="0" fontId="37" fillId="26" borderId="1" xfId="0" applyFont="1" applyFill="1" applyBorder="1" applyAlignment="1">
      <alignment vertical="center" wrapText="1"/>
    </xf>
    <xf numFmtId="0" fontId="32" fillId="26" borderId="8" xfId="0" applyFont="1" applyFill="1" applyBorder="1" applyAlignment="1">
      <alignment horizontal="left" vertical="center" wrapText="1"/>
    </xf>
    <xf numFmtId="0" fontId="36" fillId="26" borderId="1" xfId="0" applyFont="1" applyFill="1" applyBorder="1" applyAlignment="1">
      <alignment horizontal="center" vertical="center"/>
    </xf>
    <xf numFmtId="167" fontId="6" fillId="26" borderId="1" xfId="6" applyNumberFormat="1" applyFont="1" applyFill="1" applyBorder="1" applyAlignment="1">
      <alignment vertical="center" wrapText="1"/>
    </xf>
    <xf numFmtId="0" fontId="38" fillId="26" borderId="2" xfId="0" applyFont="1" applyFill="1" applyBorder="1" applyAlignment="1">
      <alignment horizontal="center" vertical="center"/>
    </xf>
    <xf numFmtId="0" fontId="36" fillId="26" borderId="2" xfId="0" applyFont="1" applyFill="1" applyBorder="1" applyAlignment="1">
      <alignment horizontal="center" vertical="center"/>
    </xf>
    <xf numFmtId="0" fontId="41" fillId="26" borderId="1" xfId="0" applyFont="1" applyFill="1" applyBorder="1" applyAlignment="1">
      <alignment horizontal="left" vertical="center" wrapText="1"/>
    </xf>
    <xf numFmtId="165" fontId="32" fillId="26" borderId="1" xfId="78" applyNumberFormat="1" applyFont="1" applyFill="1" applyBorder="1" applyAlignment="1">
      <alignment horizontal="center" vertical="center" wrapText="1"/>
    </xf>
    <xf numFmtId="0" fontId="36" fillId="26" borderId="1" xfId="0" applyFont="1" applyFill="1" applyBorder="1" applyAlignment="1">
      <alignment horizontal="left" vertical="center" wrapText="1"/>
    </xf>
    <xf numFmtId="165" fontId="6" fillId="26" borderId="1" xfId="78" applyNumberFormat="1" applyFont="1" applyFill="1" applyBorder="1" applyAlignment="1">
      <alignment horizontal="center" vertical="center" wrapText="1"/>
    </xf>
    <xf numFmtId="0" fontId="41" fillId="26" borderId="1" xfId="0" applyFont="1" applyFill="1" applyBorder="1" applyAlignment="1">
      <alignment horizontal="center" vertical="center" wrapText="1"/>
    </xf>
    <xf numFmtId="165" fontId="32" fillId="26" borderId="1" xfId="0" applyNumberFormat="1" applyFont="1" applyFill="1" applyBorder="1" applyAlignment="1">
      <alignment horizontal="center" vertical="center"/>
    </xf>
    <xf numFmtId="0" fontId="41" fillId="26" borderId="2" xfId="0" applyFont="1" applyFill="1" applyBorder="1" applyAlignment="1">
      <alignment horizontal="center" vertical="center" wrapText="1"/>
    </xf>
    <xf numFmtId="0" fontId="36" fillId="26" borderId="2" xfId="0" applyFont="1" applyFill="1" applyBorder="1" applyAlignment="1">
      <alignment horizontal="left" vertical="center" wrapText="1"/>
    </xf>
    <xf numFmtId="165" fontId="32" fillId="26" borderId="1" xfId="0" applyNumberFormat="1" applyFont="1" applyFill="1" applyBorder="1" applyAlignment="1">
      <alignment horizontal="left" vertical="center"/>
    </xf>
    <xf numFmtId="0" fontId="38" fillId="26" borderId="15" xfId="0" applyFont="1" applyFill="1" applyBorder="1" applyAlignment="1">
      <alignment horizontal="center" vertical="center"/>
    </xf>
    <xf numFmtId="0" fontId="36" fillId="26" borderId="7" xfId="0" applyFont="1" applyFill="1" applyBorder="1" applyAlignment="1">
      <alignment horizontal="center" vertical="center"/>
    </xf>
    <xf numFmtId="0" fontId="36" fillId="26" borderId="10" xfId="0" applyFont="1" applyFill="1" applyBorder="1" applyAlignment="1">
      <alignment horizontal="left" vertical="center" wrapText="1"/>
    </xf>
    <xf numFmtId="0" fontId="32" fillId="26" borderId="2" xfId="0" applyFont="1" applyFill="1" applyBorder="1" applyAlignment="1">
      <alignment horizontal="center" vertical="center" wrapText="1"/>
    </xf>
    <xf numFmtId="165" fontId="2" fillId="26" borderId="0" xfId="0" applyNumberFormat="1" applyFont="1" applyFill="1"/>
    <xf numFmtId="0" fontId="36" fillId="26" borderId="1" xfId="0" applyFont="1" applyFill="1" applyBorder="1" applyAlignment="1">
      <alignment vertical="center" wrapText="1"/>
    </xf>
    <xf numFmtId="0" fontId="38" fillId="26" borderId="1" xfId="0" applyFont="1" applyFill="1" applyBorder="1" applyAlignment="1">
      <alignment horizontal="center" vertical="center" wrapText="1"/>
    </xf>
    <xf numFmtId="49" fontId="36" fillId="26" borderId="1" xfId="0" applyNumberFormat="1" applyFont="1" applyFill="1" applyBorder="1" applyAlignment="1">
      <alignment horizontal="center" vertical="center" wrapText="1"/>
    </xf>
    <xf numFmtId="0" fontId="6" fillId="26" borderId="0" xfId="0" applyFont="1" applyFill="1" applyAlignment="1">
      <alignment horizontal="center" vertical="center"/>
    </xf>
    <xf numFmtId="0" fontId="36" fillId="26" borderId="12" xfId="0" applyFont="1" applyFill="1" applyBorder="1" applyAlignment="1">
      <alignment horizontal="center" vertical="center" wrapText="1"/>
    </xf>
    <xf numFmtId="167" fontId="36" fillId="26" borderId="1" xfId="6" applyNumberFormat="1" applyFont="1" applyFill="1" applyBorder="1" applyAlignment="1">
      <alignment horizontal="center" vertical="center" wrapText="1"/>
    </xf>
    <xf numFmtId="0" fontId="2" fillId="26" borderId="1" xfId="76" applyFont="1" applyFill="1" applyBorder="1" applyAlignment="1">
      <alignment horizontal="left" vertical="center" wrapText="1"/>
    </xf>
    <xf numFmtId="0" fontId="32" fillId="26" borderId="2" xfId="0" applyFont="1" applyFill="1" applyBorder="1" applyAlignment="1">
      <alignment horizontal="left" vertical="center" wrapText="1"/>
    </xf>
    <xf numFmtId="165" fontId="6" fillId="26" borderId="2" xfId="0" applyNumberFormat="1" applyFont="1" applyFill="1" applyBorder="1" applyAlignment="1">
      <alignment horizontal="center" vertical="center"/>
    </xf>
    <xf numFmtId="0" fontId="6" fillId="26" borderId="1" xfId="76" applyFont="1" applyFill="1" applyBorder="1" applyAlignment="1">
      <alignment horizontal="left" vertical="center" wrapText="1"/>
    </xf>
    <xf numFmtId="165" fontId="32" fillId="26" borderId="1" xfId="76" applyNumberFormat="1" applyFont="1" applyFill="1" applyBorder="1" applyAlignment="1">
      <alignment horizontal="left" vertical="center" wrapText="1"/>
    </xf>
    <xf numFmtId="0" fontId="6" fillId="26" borderId="1" xfId="79" applyFont="1" applyFill="1" applyBorder="1" applyAlignment="1">
      <alignment vertical="center" wrapText="1"/>
    </xf>
    <xf numFmtId="0" fontId="36" fillId="26" borderId="9" xfId="0" applyFont="1" applyFill="1" applyBorder="1" applyAlignment="1">
      <alignment horizontal="center" vertical="center"/>
    </xf>
    <xf numFmtId="0" fontId="6" fillId="26" borderId="9" xfId="0" applyFont="1" applyFill="1" applyBorder="1" applyAlignment="1">
      <alignment horizontal="center" vertical="center"/>
    </xf>
    <xf numFmtId="0" fontId="6" fillId="26" borderId="9" xfId="0" applyFont="1" applyFill="1" applyBorder="1" applyAlignment="1">
      <alignment vertical="center"/>
    </xf>
    <xf numFmtId="0" fontId="32" fillId="26" borderId="11" xfId="0" applyFont="1" applyFill="1" applyBorder="1" applyAlignment="1">
      <alignment horizontal="left" vertical="center" wrapText="1"/>
    </xf>
    <xf numFmtId="0" fontId="38" fillId="26" borderId="1" xfId="0" applyFont="1" applyFill="1" applyBorder="1" applyAlignment="1">
      <alignment horizontal="center" vertical="center"/>
    </xf>
    <xf numFmtId="0" fontId="36" fillId="26" borderId="13" xfId="0" applyFont="1" applyFill="1" applyBorder="1" applyAlignment="1">
      <alignment horizontal="left" vertical="center" wrapText="1"/>
    </xf>
    <xf numFmtId="0" fontId="36" fillId="26" borderId="3" xfId="0" applyFont="1" applyFill="1" applyBorder="1" applyAlignment="1">
      <alignment horizontal="left" vertical="center" wrapText="1"/>
    </xf>
    <xf numFmtId="0" fontId="36" fillId="26" borderId="8" xfId="0" applyFont="1" applyFill="1" applyBorder="1" applyAlignment="1">
      <alignment horizontal="left" vertical="center" wrapText="1"/>
    </xf>
    <xf numFmtId="0" fontId="2" fillId="26" borderId="7" xfId="0" applyFont="1" applyFill="1" applyBorder="1" applyAlignment="1">
      <alignment horizontal="center" vertical="center"/>
    </xf>
    <xf numFmtId="0" fontId="6" fillId="26" borderId="2" xfId="0" applyFont="1" applyFill="1" applyBorder="1" applyAlignment="1">
      <alignment horizontal="center" vertical="center"/>
    </xf>
    <xf numFmtId="0" fontId="36" fillId="26" borderId="2" xfId="0" applyFont="1" applyFill="1" applyBorder="1" applyAlignment="1">
      <alignment horizontal="left" vertical="center"/>
    </xf>
    <xf numFmtId="165" fontId="36" fillId="26" borderId="2" xfId="0" applyNumberFormat="1" applyFont="1" applyFill="1" applyBorder="1" applyAlignment="1">
      <alignment horizontal="center" vertical="center"/>
    </xf>
    <xf numFmtId="0" fontId="36" fillId="26" borderId="1" xfId="0" applyFont="1" applyFill="1" applyBorder="1" applyAlignment="1">
      <alignment horizontal="left" vertical="center"/>
    </xf>
    <xf numFmtId="0" fontId="32" fillId="26" borderId="4" xfId="0" applyFont="1" applyFill="1" applyBorder="1" applyAlignment="1">
      <alignment horizontal="left" vertical="center" wrapText="1"/>
    </xf>
    <xf numFmtId="0" fontId="6" fillId="26" borderId="15" xfId="0" applyFont="1" applyFill="1" applyBorder="1" applyAlignment="1">
      <alignment horizontal="center" vertical="center"/>
    </xf>
    <xf numFmtId="0" fontId="36" fillId="26" borderId="15" xfId="0" applyFont="1" applyFill="1" applyBorder="1" applyAlignment="1">
      <alignment horizontal="left" vertical="center"/>
    </xf>
    <xf numFmtId="0" fontId="32" fillId="26" borderId="15" xfId="0" applyFont="1" applyFill="1" applyBorder="1" applyAlignment="1">
      <alignment horizontal="left" vertical="center" wrapText="1"/>
    </xf>
    <xf numFmtId="0" fontId="6" fillId="26" borderId="1" xfId="0" applyFont="1" applyFill="1" applyBorder="1" applyAlignment="1">
      <alignment horizontal="left" vertical="center"/>
    </xf>
    <xf numFmtId="0" fontId="32" fillId="26" borderId="1" xfId="0" applyFont="1" applyFill="1" applyBorder="1" applyAlignment="1">
      <alignment horizontal="left" vertical="center"/>
    </xf>
    <xf numFmtId="165" fontId="36" fillId="30" borderId="2" xfId="0" applyNumberFormat="1" applyFont="1" applyFill="1" applyBorder="1" applyAlignment="1">
      <alignment horizontal="center" vertical="center"/>
    </xf>
    <xf numFmtId="0" fontId="36" fillId="26" borderId="1" xfId="0" applyFont="1" applyFill="1" applyBorder="1" applyAlignment="1">
      <alignment vertical="center"/>
    </xf>
    <xf numFmtId="0" fontId="36" fillId="26" borderId="1" xfId="0" applyFont="1" applyFill="1" applyBorder="1" applyAlignment="1">
      <alignment horizontal="center" vertical="top"/>
    </xf>
    <xf numFmtId="0" fontId="32" fillId="26" borderId="1" xfId="0" applyFont="1" applyFill="1" applyBorder="1" applyAlignment="1">
      <alignment vertical="center"/>
    </xf>
    <xf numFmtId="0" fontId="32" fillId="26" borderId="1" xfId="0" applyFont="1" applyFill="1" applyBorder="1" applyAlignment="1">
      <alignment vertical="center" wrapText="1"/>
    </xf>
    <xf numFmtId="0" fontId="32" fillId="26" borderId="0" xfId="0" applyFont="1" applyFill="1" applyAlignment="1">
      <alignment vertical="center"/>
    </xf>
    <xf numFmtId="0" fontId="38" fillId="26" borderId="0" xfId="0" applyFont="1" applyFill="1"/>
    <xf numFmtId="0" fontId="36" fillId="26" borderId="1" xfId="0" applyFont="1" applyFill="1" applyBorder="1" applyAlignment="1">
      <alignment vertical="top"/>
    </xf>
    <xf numFmtId="0" fontId="3" fillId="26" borderId="0" xfId="0" applyFont="1" applyFill="1"/>
    <xf numFmtId="0" fontId="36" fillId="26" borderId="0" xfId="0" applyFont="1" applyFill="1"/>
    <xf numFmtId="0" fontId="36" fillId="26" borderId="2" xfId="0" applyFont="1" applyFill="1" applyBorder="1" applyAlignment="1">
      <alignment horizontal="center" vertical="top"/>
    </xf>
    <xf numFmtId="0" fontId="6" fillId="26" borderId="0" xfId="0" applyFont="1" applyFill="1"/>
    <xf numFmtId="0" fontId="36" fillId="26" borderId="46" xfId="0" applyFont="1" applyFill="1" applyBorder="1" applyAlignment="1">
      <alignment horizontal="center" vertical="center"/>
    </xf>
    <xf numFmtId="0" fontId="38" fillId="26" borderId="0" xfId="0" applyFont="1" applyFill="1" applyAlignment="1">
      <alignment vertical="center"/>
    </xf>
    <xf numFmtId="165" fontId="36" fillId="30" borderId="1" xfId="0" applyNumberFormat="1" applyFont="1" applyFill="1" applyBorder="1" applyAlignment="1">
      <alignment horizontal="center" vertical="center"/>
    </xf>
    <xf numFmtId="165" fontId="38" fillId="26" borderId="1" xfId="0" applyNumberFormat="1" applyFont="1" applyFill="1" applyBorder="1" applyAlignment="1">
      <alignment horizontal="center" vertical="center"/>
    </xf>
    <xf numFmtId="0" fontId="38" fillId="26" borderId="1" xfId="0" applyFont="1" applyFill="1" applyBorder="1" applyAlignment="1">
      <alignment vertical="center" wrapText="1"/>
    </xf>
    <xf numFmtId="0" fontId="3" fillId="26" borderId="1" xfId="0" applyFont="1" applyFill="1" applyBorder="1" applyAlignment="1">
      <alignment horizontal="left" vertical="center" wrapText="1"/>
    </xf>
    <xf numFmtId="165" fontId="2" fillId="26" borderId="1" xfId="0" applyNumberFormat="1" applyFont="1" applyFill="1" applyBorder="1" applyAlignment="1">
      <alignment horizontal="center" vertical="center"/>
    </xf>
    <xf numFmtId="165" fontId="36" fillId="30" borderId="8" xfId="0" applyNumberFormat="1" applyFont="1" applyFill="1" applyBorder="1" applyAlignment="1">
      <alignment horizontal="center" vertical="center"/>
    </xf>
    <xf numFmtId="165" fontId="36" fillId="30" borderId="1" xfId="0" applyNumberFormat="1" applyFont="1" applyFill="1" applyBorder="1" applyAlignment="1">
      <alignment horizontal="center" vertical="center" wrapText="1"/>
    </xf>
    <xf numFmtId="4" fontId="36" fillId="26" borderId="1" xfId="0" applyNumberFormat="1" applyFont="1" applyFill="1" applyBorder="1" applyAlignment="1">
      <alignment horizontal="center" vertical="center"/>
    </xf>
    <xf numFmtId="165" fontId="6" fillId="26" borderId="1" xfId="0" applyNumberFormat="1" applyFont="1" applyFill="1" applyBorder="1" applyAlignment="1">
      <alignment horizontal="center" vertical="center" wrapText="1"/>
    </xf>
    <xf numFmtId="165" fontId="36" fillId="26" borderId="9" xfId="0" applyNumberFormat="1" applyFont="1" applyFill="1" applyBorder="1" applyAlignment="1">
      <alignment horizontal="center" vertical="center"/>
    </xf>
    <xf numFmtId="0" fontId="38" fillId="26" borderId="2" xfId="0" applyFont="1" applyFill="1" applyBorder="1" applyAlignment="1">
      <alignment horizontal="center" vertical="center" wrapText="1"/>
    </xf>
    <xf numFmtId="0" fontId="36" fillId="26" borderId="9" xfId="0" applyFont="1" applyFill="1" applyBorder="1" applyAlignment="1">
      <alignment vertical="center" wrapText="1"/>
    </xf>
    <xf numFmtId="0" fontId="52" fillId="26" borderId="1" xfId="0" applyFont="1" applyFill="1" applyBorder="1" applyAlignment="1">
      <alignment vertical="center"/>
    </xf>
    <xf numFmtId="0" fontId="36" fillId="26" borderId="2" xfId="0" applyFont="1" applyFill="1" applyBorder="1" applyAlignment="1">
      <alignment vertical="center"/>
    </xf>
    <xf numFmtId="0" fontId="32" fillId="26" borderId="8" xfId="0" applyFont="1" applyFill="1" applyBorder="1" applyAlignment="1">
      <alignment horizontal="center" vertical="center" wrapText="1"/>
    </xf>
    <xf numFmtId="0" fontId="50" fillId="26" borderId="1" xfId="0" applyFont="1" applyFill="1" applyBorder="1" applyAlignment="1">
      <alignment horizontal="center"/>
    </xf>
    <xf numFmtId="165" fontId="36" fillId="26" borderId="8" xfId="0" applyNumberFormat="1" applyFont="1" applyFill="1" applyBorder="1" applyAlignment="1">
      <alignment horizontal="center" vertical="center"/>
    </xf>
    <xf numFmtId="165" fontId="38" fillId="26" borderId="0" xfId="0" applyNumberFormat="1" applyFont="1" applyFill="1"/>
    <xf numFmtId="0" fontId="6" fillId="26" borderId="3" xfId="0" applyFont="1" applyFill="1" applyBorder="1" applyAlignment="1">
      <alignment horizontal="left" vertical="center" wrapText="1"/>
    </xf>
    <xf numFmtId="9" fontId="6" fillId="26" borderId="9" xfId="80" applyFont="1" applyFill="1" applyBorder="1" applyAlignment="1">
      <alignment horizontal="center" vertical="center" wrapText="1"/>
    </xf>
    <xf numFmtId="165" fontId="6" fillId="26" borderId="9" xfId="0" applyNumberFormat="1" applyFont="1" applyFill="1" applyBorder="1" applyAlignment="1">
      <alignment horizontal="center" vertical="center" wrapText="1"/>
    </xf>
    <xf numFmtId="0" fontId="36" fillId="26" borderId="7" xfId="0" applyFont="1" applyFill="1" applyBorder="1" applyAlignment="1">
      <alignment horizontal="center" vertical="center" wrapText="1"/>
    </xf>
    <xf numFmtId="165" fontId="32" fillId="26" borderId="1" xfId="71" applyNumberFormat="1" applyFont="1" applyFill="1" applyBorder="1" applyAlignment="1">
      <alignment horizontal="left" vertical="center" wrapText="1"/>
    </xf>
    <xf numFmtId="0" fontId="36" fillId="26" borderId="3" xfId="0" applyFont="1" applyFill="1" applyBorder="1" applyAlignment="1">
      <alignment horizontal="center" vertical="center" wrapText="1"/>
    </xf>
    <xf numFmtId="0" fontId="6" fillId="26" borderId="3" xfId="0" applyFont="1" applyFill="1" applyBorder="1" applyAlignment="1">
      <alignment horizontal="justify" vertical="center" wrapText="1"/>
    </xf>
    <xf numFmtId="0" fontId="36" fillId="26" borderId="8" xfId="0" applyFont="1" applyFill="1" applyBorder="1" applyAlignment="1">
      <alignment horizontal="center" vertical="center"/>
    </xf>
    <xf numFmtId="0" fontId="53" fillId="26" borderId="1" xfId="0" applyFont="1" applyFill="1" applyBorder="1" applyAlignment="1">
      <alignment horizontal="left" vertical="center" wrapText="1"/>
    </xf>
    <xf numFmtId="0" fontId="53" fillId="26" borderId="9" xfId="0" applyFont="1" applyFill="1" applyBorder="1" applyAlignment="1">
      <alignment vertical="center" wrapText="1"/>
    </xf>
    <xf numFmtId="165" fontId="36" fillId="26" borderId="9" xfId="0" applyNumberFormat="1" applyFont="1" applyFill="1" applyBorder="1" applyAlignment="1">
      <alignment horizontal="center" vertical="center" wrapText="1"/>
    </xf>
    <xf numFmtId="0" fontId="37" fillId="26" borderId="8" xfId="0" applyFont="1" applyFill="1" applyBorder="1" applyAlignment="1">
      <alignment horizontal="center" vertical="center" wrapText="1"/>
    </xf>
    <xf numFmtId="0" fontId="36" fillId="26" borderId="12" xfId="0" applyFont="1" applyFill="1" applyBorder="1" applyAlignment="1">
      <alignment horizontal="center" vertical="center"/>
    </xf>
    <xf numFmtId="0" fontId="6" fillId="26" borderId="37" xfId="0" applyFont="1" applyFill="1" applyBorder="1" applyAlignment="1">
      <alignment horizontal="left" vertical="center" wrapText="1"/>
    </xf>
    <xf numFmtId="0" fontId="32" fillId="26" borderId="13" xfId="0" applyFont="1" applyFill="1" applyBorder="1" applyAlignment="1">
      <alignment horizontal="left" vertical="center" wrapText="1"/>
    </xf>
    <xf numFmtId="0" fontId="6" fillId="26" borderId="11" xfId="0" applyFont="1" applyFill="1" applyBorder="1" applyAlignment="1">
      <alignment horizontal="left" vertical="center" wrapText="1"/>
    </xf>
    <xf numFmtId="165" fontId="37" fillId="26" borderId="1" xfId="0" applyNumberFormat="1" applyFont="1" applyFill="1" applyBorder="1" applyAlignment="1">
      <alignment horizontal="center" vertical="center"/>
    </xf>
    <xf numFmtId="0" fontId="41" fillId="26" borderId="12" xfId="0" applyFont="1" applyFill="1" applyBorder="1" applyAlignment="1">
      <alignment horizontal="left" vertical="center" wrapText="1"/>
    </xf>
    <xf numFmtId="0" fontId="32" fillId="26" borderId="1" xfId="75" applyFont="1" applyFill="1" applyBorder="1" applyAlignment="1">
      <alignment horizontal="left" vertical="center" wrapText="1"/>
    </xf>
    <xf numFmtId="0" fontId="6" fillId="26" borderId="1" xfId="3" applyFont="1" applyFill="1" applyBorder="1" applyAlignment="1">
      <alignment horizontal="left" vertical="center" wrapText="1"/>
    </xf>
    <xf numFmtId="165" fontId="36" fillId="26" borderId="1" xfId="78" applyNumberFormat="1" applyFont="1" applyFill="1" applyBorder="1" applyAlignment="1">
      <alignment horizontal="center" vertical="center" wrapText="1"/>
    </xf>
    <xf numFmtId="49" fontId="37" fillId="26" borderId="1" xfId="0" applyNumberFormat="1" applyFont="1" applyFill="1" applyBorder="1" applyAlignment="1">
      <alignment horizontal="left" vertical="center" wrapText="1"/>
    </xf>
    <xf numFmtId="165" fontId="32" fillId="26" borderId="1" xfId="0" applyNumberFormat="1" applyFont="1" applyFill="1" applyBorder="1" applyAlignment="1">
      <alignment horizontal="left" vertical="center" wrapText="1"/>
    </xf>
    <xf numFmtId="165" fontId="32" fillId="26" borderId="1" xfId="0" applyNumberFormat="1" applyFont="1" applyFill="1" applyBorder="1" applyAlignment="1">
      <alignment horizontal="center" vertical="center" wrapText="1"/>
    </xf>
    <xf numFmtId="49" fontId="36" fillId="26" borderId="1" xfId="0" applyNumberFormat="1" applyFont="1" applyFill="1" applyBorder="1" applyAlignment="1">
      <alignment horizontal="left" vertical="center" wrapText="1"/>
    </xf>
    <xf numFmtId="0" fontId="2" fillId="26" borderId="2" xfId="0" applyFont="1" applyFill="1" applyBorder="1" applyAlignment="1">
      <alignment horizontal="center" vertical="center"/>
    </xf>
    <xf numFmtId="167" fontId="6" fillId="26" borderId="1" xfId="6" applyNumberFormat="1" applyFont="1" applyFill="1" applyBorder="1" applyAlignment="1">
      <alignment horizontal="center" vertical="center" wrapText="1"/>
    </xf>
    <xf numFmtId="0" fontId="36" fillId="26" borderId="1" xfId="75" applyFont="1" applyFill="1" applyBorder="1" applyAlignment="1">
      <alignment horizontal="left" vertical="center" wrapText="1"/>
    </xf>
    <xf numFmtId="0" fontId="6" fillId="26" borderId="1" xfId="75" applyFont="1" applyFill="1" applyBorder="1" applyAlignment="1">
      <alignment horizontal="left" vertical="center" wrapText="1"/>
    </xf>
    <xf numFmtId="165" fontId="36" fillId="26" borderId="1" xfId="75" applyNumberFormat="1" applyFont="1" applyFill="1" applyBorder="1" applyAlignment="1">
      <alignment horizontal="center" vertical="center" wrapText="1"/>
    </xf>
    <xf numFmtId="165" fontId="45" fillId="26" borderId="1" xfId="75" applyNumberFormat="1" applyFont="1" applyFill="1" applyBorder="1" applyAlignment="1">
      <alignment horizontal="center" vertical="center" wrapText="1"/>
    </xf>
    <xf numFmtId="165" fontId="6" fillId="26" borderId="1" xfId="75" applyNumberFormat="1" applyFont="1" applyFill="1" applyBorder="1" applyAlignment="1">
      <alignment horizontal="center" vertical="center" wrapText="1"/>
    </xf>
    <xf numFmtId="0" fontId="40" fillId="26" borderId="1" xfId="0" applyFont="1" applyFill="1" applyBorder="1" applyAlignment="1">
      <alignment horizontal="center" vertical="center" wrapText="1"/>
    </xf>
    <xf numFmtId="49" fontId="36" fillId="26" borderId="13" xfId="0" applyNumberFormat="1" applyFont="1" applyFill="1" applyBorder="1" applyAlignment="1">
      <alignment horizontal="left" vertical="center" wrapText="1"/>
    </xf>
    <xf numFmtId="167" fontId="45" fillId="26" borderId="1" xfId="6" applyNumberFormat="1" applyFont="1" applyFill="1" applyBorder="1" applyAlignment="1">
      <alignment horizontal="left" vertical="center"/>
    </xf>
    <xf numFmtId="0" fontId="36" fillId="26" borderId="2" xfId="0" applyFont="1" applyFill="1" applyBorder="1" applyAlignment="1">
      <alignment vertical="center" wrapText="1"/>
    </xf>
    <xf numFmtId="167" fontId="6" fillId="26" borderId="8" xfId="6" applyNumberFormat="1" applyFont="1" applyFill="1" applyBorder="1" applyAlignment="1">
      <alignment horizontal="center" vertical="center" wrapText="1"/>
    </xf>
    <xf numFmtId="0" fontId="37" fillId="26" borderId="1" xfId="0" applyFont="1" applyFill="1" applyBorder="1" applyAlignment="1">
      <alignment horizontal="center" vertical="center"/>
    </xf>
    <xf numFmtId="0" fontId="6" fillId="26" borderId="0" xfId="0" applyFont="1" applyFill="1" applyAlignment="1">
      <alignment vertical="center"/>
    </xf>
    <xf numFmtId="167" fontId="6" fillId="26" borderId="1" xfId="6" applyNumberFormat="1" applyFont="1" applyFill="1" applyBorder="1" applyAlignment="1">
      <alignment horizontal="left" vertical="center" wrapText="1"/>
    </xf>
    <xf numFmtId="166" fontId="6" fillId="26" borderId="1" xfId="0" applyNumberFormat="1" applyFont="1" applyFill="1" applyBorder="1" applyAlignment="1">
      <alignment horizontal="center" vertical="center"/>
    </xf>
    <xf numFmtId="0" fontId="32" fillId="26" borderId="13" xfId="77" applyFont="1" applyFill="1" applyBorder="1" applyAlignment="1">
      <alignment horizontal="left" vertical="center" wrapText="1"/>
    </xf>
    <xf numFmtId="165" fontId="2" fillId="26" borderId="1" xfId="0" applyNumberFormat="1" applyFont="1" applyFill="1" applyBorder="1" applyAlignment="1">
      <alignment horizontal="center" vertical="center" wrapText="1"/>
    </xf>
    <xf numFmtId="0" fontId="32" fillId="26" borderId="3" xfId="0" applyFont="1" applyFill="1" applyBorder="1" applyAlignment="1">
      <alignment horizontal="left" vertical="center" wrapText="1"/>
    </xf>
    <xf numFmtId="166" fontId="36" fillId="26" borderId="1" xfId="0" applyNumberFormat="1" applyFont="1" applyFill="1" applyBorder="1" applyAlignment="1">
      <alignment horizontal="center" vertical="center"/>
    </xf>
    <xf numFmtId="0" fontId="34" fillId="26" borderId="0" xfId="0" applyFont="1" applyFill="1"/>
    <xf numFmtId="0" fontId="36" fillId="26" borderId="12" xfId="0" applyFont="1" applyFill="1" applyBorder="1" applyAlignment="1">
      <alignment horizontal="left" vertical="center" wrapText="1"/>
    </xf>
    <xf numFmtId="166" fontId="32" fillId="26" borderId="1" xfId="0" applyNumberFormat="1" applyFont="1" applyFill="1" applyBorder="1" applyAlignment="1">
      <alignment horizontal="center" vertical="center"/>
    </xf>
    <xf numFmtId="0" fontId="38" fillId="26" borderId="10" xfId="0" applyFont="1" applyFill="1" applyBorder="1" applyAlignment="1">
      <alignment horizontal="center" vertical="center"/>
    </xf>
    <xf numFmtId="0" fontId="38" fillId="26" borderId="7" xfId="0" applyFont="1" applyFill="1" applyBorder="1" applyAlignment="1">
      <alignment horizontal="center" vertical="center" wrapText="1"/>
    </xf>
    <xf numFmtId="0" fontId="38" fillId="26" borderId="7" xfId="0" applyFont="1" applyFill="1" applyBorder="1" applyAlignment="1">
      <alignment horizontal="center" vertical="center"/>
    </xf>
    <xf numFmtId="0" fontId="6" fillId="26" borderId="0" xfId="0" applyFont="1" applyFill="1" applyAlignment="1">
      <alignment vertical="top"/>
    </xf>
    <xf numFmtId="0" fontId="36" fillId="26" borderId="0" xfId="0" applyFont="1" applyFill="1" applyAlignment="1">
      <alignment vertical="top" wrapText="1"/>
    </xf>
    <xf numFmtId="0" fontId="36" fillId="26" borderId="46" xfId="0" applyFont="1" applyFill="1" applyBorder="1" applyAlignment="1">
      <alignment vertical="top"/>
    </xf>
    <xf numFmtId="0" fontId="36" fillId="26" borderId="46" xfId="0" applyFont="1" applyFill="1" applyBorder="1" applyAlignment="1">
      <alignment horizontal="center" vertical="top"/>
    </xf>
    <xf numFmtId="170" fontId="36" fillId="26" borderId="39" xfId="1" applyNumberFormat="1" applyFont="1" applyFill="1" applyBorder="1" applyAlignment="1">
      <alignment vertical="top"/>
    </xf>
    <xf numFmtId="167" fontId="6" fillId="26" borderId="0" xfId="0" applyNumberFormat="1" applyFont="1" applyFill="1" applyAlignment="1">
      <alignment vertical="top"/>
    </xf>
    <xf numFmtId="0" fontId="36" fillId="26" borderId="1" xfId="0" applyFont="1" applyFill="1" applyBorder="1" applyAlignment="1">
      <alignment horizontal="center" vertical="top" wrapText="1"/>
    </xf>
    <xf numFmtId="49" fontId="6" fillId="26" borderId="1" xfId="0" applyNumberFormat="1" applyFont="1" applyFill="1" applyBorder="1" applyAlignment="1">
      <alignment horizontal="center" vertical="top"/>
    </xf>
    <xf numFmtId="170" fontId="6" fillId="26" borderId="39" xfId="1" applyNumberFormat="1" applyFont="1" applyFill="1" applyBorder="1" applyAlignment="1">
      <alignment vertical="top"/>
    </xf>
    <xf numFmtId="0" fontId="47" fillId="26" borderId="1" xfId="0" applyFont="1" applyFill="1" applyBorder="1" applyAlignment="1">
      <alignment horizontal="center" vertical="center" wrapText="1"/>
    </xf>
    <xf numFmtId="0" fontId="6" fillId="26" borderId="46" xfId="0" applyFont="1" applyFill="1" applyBorder="1" applyAlignment="1">
      <alignment vertical="top"/>
    </xf>
    <xf numFmtId="49" fontId="47" fillId="26" borderId="1" xfId="0" applyNumberFormat="1" applyFont="1" applyFill="1" applyBorder="1" applyAlignment="1">
      <alignment horizontal="center" vertical="top"/>
    </xf>
    <xf numFmtId="0" fontId="47" fillId="26" borderId="1" xfId="0" applyFont="1" applyFill="1" applyBorder="1" applyAlignment="1">
      <alignment horizontal="center" vertical="top" wrapText="1"/>
    </xf>
    <xf numFmtId="164" fontId="6" fillId="26" borderId="0" xfId="1" applyFont="1" applyFill="1" applyAlignment="1">
      <alignment vertical="top"/>
    </xf>
    <xf numFmtId="49" fontId="6" fillId="26" borderId="46" xfId="0" applyNumberFormat="1" applyFont="1" applyFill="1" applyBorder="1" applyAlignment="1">
      <alignment horizontal="center" vertical="top"/>
    </xf>
    <xf numFmtId="49" fontId="36" fillId="26" borderId="1" xfId="0" applyNumberFormat="1" applyFont="1" applyFill="1" applyBorder="1" applyAlignment="1">
      <alignment horizontal="center" vertical="top"/>
    </xf>
    <xf numFmtId="170" fontId="0" fillId="26" borderId="39" xfId="1" applyNumberFormat="1" applyFont="1" applyFill="1" applyBorder="1" applyAlignment="1">
      <alignment vertical="top"/>
    </xf>
    <xf numFmtId="0" fontId="48" fillId="26" borderId="46" xfId="0" applyFont="1" applyFill="1" applyBorder="1" applyAlignment="1">
      <alignment horizontal="center" vertical="top"/>
    </xf>
    <xf numFmtId="0" fontId="6" fillId="26" borderId="1" xfId="0" applyFont="1" applyFill="1" applyBorder="1" applyAlignment="1">
      <alignment vertical="top"/>
    </xf>
    <xf numFmtId="0" fontId="36" fillId="26" borderId="1" xfId="0" applyFont="1" applyFill="1" applyBorder="1" applyAlignment="1">
      <alignment vertical="top" wrapText="1"/>
    </xf>
    <xf numFmtId="170" fontId="55" fillId="26" borderId="39" xfId="1" applyNumberFormat="1" applyFont="1" applyFill="1" applyBorder="1" applyAlignment="1">
      <alignment vertical="top"/>
    </xf>
    <xf numFmtId="49" fontId="6" fillId="26" borderId="34" xfId="0" applyNumberFormat="1" applyFont="1" applyFill="1" applyBorder="1" applyAlignment="1">
      <alignment horizontal="center" vertical="top"/>
    </xf>
    <xf numFmtId="170" fontId="0" fillId="26" borderId="41" xfId="1" applyNumberFormat="1" applyFont="1" applyFill="1" applyBorder="1" applyAlignment="1">
      <alignment vertical="top"/>
    </xf>
    <xf numFmtId="49" fontId="48" fillId="26" borderId="2" xfId="0" applyNumberFormat="1" applyFont="1" applyFill="1" applyBorder="1" applyAlignment="1">
      <alignment vertical="top"/>
    </xf>
    <xf numFmtId="0" fontId="0" fillId="26" borderId="2" xfId="0" applyFont="1" applyFill="1" applyBorder="1" applyAlignment="1">
      <alignment horizontal="center" vertical="top"/>
    </xf>
    <xf numFmtId="170" fontId="0" fillId="26" borderId="38" xfId="1" applyNumberFormat="1" applyFont="1" applyFill="1" applyBorder="1" applyAlignment="1">
      <alignment horizontal="center" vertical="top"/>
    </xf>
    <xf numFmtId="0" fontId="0" fillId="26" borderId="0" xfId="0" applyFill="1"/>
    <xf numFmtId="0" fontId="48" fillId="26" borderId="34" xfId="0" applyFont="1" applyFill="1" applyBorder="1" applyAlignment="1">
      <alignment horizontal="center" vertical="top"/>
    </xf>
    <xf numFmtId="0" fontId="6" fillId="26" borderId="0" xfId="0" applyFont="1" applyFill="1" applyAlignment="1">
      <alignment horizontal="center" vertical="top"/>
    </xf>
    <xf numFmtId="0" fontId="6" fillId="0" borderId="9" xfId="0" applyFont="1" applyFill="1" applyBorder="1" applyAlignment="1">
      <alignment horizontal="left" vertical="center" wrapText="1"/>
    </xf>
    <xf numFmtId="168" fontId="36" fillId="2" borderId="38" xfId="0" applyNumberFormat="1" applyFont="1" applyFill="1" applyBorder="1" applyAlignment="1">
      <alignment horizontal="center" vertical="center"/>
    </xf>
    <xf numFmtId="0" fontId="6" fillId="2" borderId="34" xfId="0" applyFont="1" applyFill="1" applyBorder="1"/>
    <xf numFmtId="168" fontId="6" fillId="2" borderId="41" xfId="0" applyNumberFormat="1" applyFont="1" applyFill="1" applyBorder="1" applyAlignment="1">
      <alignment horizontal="center" vertical="center"/>
    </xf>
    <xf numFmtId="0" fontId="6" fillId="0" borderId="0" xfId="0" applyFont="1" applyAlignment="1">
      <alignment horizontal="right"/>
    </xf>
    <xf numFmtId="0" fontId="40" fillId="0" borderId="0" xfId="0" applyFont="1" applyAlignment="1">
      <alignment horizontal="center" wrapText="1"/>
    </xf>
    <xf numFmtId="0" fontId="40" fillId="2" borderId="54" xfId="0" applyFont="1" applyFill="1" applyBorder="1"/>
    <xf numFmtId="0" fontId="37" fillId="2" borderId="29" xfId="0" applyFont="1" applyFill="1" applyBorder="1" applyAlignment="1">
      <alignment horizontal="center" vertical="center"/>
    </xf>
    <xf numFmtId="0" fontId="6" fillId="2" borderId="1" xfId="0" applyFont="1" applyFill="1" applyBorder="1" applyAlignment="1">
      <alignment horizontal="left" vertical="center" wrapText="1"/>
    </xf>
    <xf numFmtId="0" fontId="6" fillId="2" borderId="55" xfId="0" applyFont="1" applyFill="1" applyBorder="1"/>
    <xf numFmtId="0" fontId="6" fillId="2" borderId="3" xfId="0" applyFont="1" applyFill="1" applyBorder="1" applyAlignment="1">
      <alignment vertical="center"/>
    </xf>
    <xf numFmtId="0" fontId="6" fillId="2" borderId="1" xfId="0" applyFont="1" applyFill="1" applyBorder="1"/>
    <xf numFmtId="0" fontId="36" fillId="2" borderId="2" xfId="0" applyFont="1" applyFill="1" applyBorder="1" applyAlignment="1">
      <alignment horizontal="center" vertical="center" wrapText="1"/>
    </xf>
    <xf numFmtId="0" fontId="6" fillId="2" borderId="25" xfId="0" applyFont="1" applyFill="1" applyBorder="1"/>
    <xf numFmtId="168" fontId="37" fillId="2" borderId="56" xfId="0" applyNumberFormat="1" applyFont="1" applyFill="1" applyBorder="1" applyAlignment="1">
      <alignment horizontal="center" vertical="center"/>
    </xf>
    <xf numFmtId="168" fontId="36" fillId="2" borderId="41" xfId="0" applyNumberFormat="1" applyFont="1" applyFill="1" applyBorder="1" applyAlignment="1">
      <alignment horizontal="center" vertical="center"/>
    </xf>
    <xf numFmtId="168" fontId="37" fillId="2" borderId="57" xfId="0" applyNumberFormat="1" applyFont="1" applyFill="1" applyBorder="1" applyAlignment="1">
      <alignment horizontal="center" vertical="center"/>
    </xf>
    <xf numFmtId="165" fontId="41" fillId="0" borderId="0" xfId="0" applyNumberFormat="1" applyFont="1" applyFill="1" applyAlignment="1">
      <alignment horizontal="center" vertical="center"/>
    </xf>
    <xf numFmtId="165" fontId="41" fillId="0" borderId="0" xfId="3" applyNumberFormat="1" applyFont="1" applyFill="1" applyAlignment="1">
      <alignment horizontal="center" vertical="center"/>
    </xf>
    <xf numFmtId="165" fontId="6" fillId="31" borderId="1" xfId="0" applyNumberFormat="1" applyFont="1" applyFill="1" applyBorder="1" applyAlignment="1">
      <alignment horizontal="center" vertical="center"/>
    </xf>
    <xf numFmtId="0" fontId="32" fillId="31" borderId="1" xfId="0" applyFont="1" applyFill="1" applyBorder="1" applyAlignment="1">
      <alignment horizontal="left" vertical="center" wrapText="1"/>
    </xf>
    <xf numFmtId="0" fontId="53" fillId="26" borderId="1" xfId="0" applyFont="1" applyFill="1" applyBorder="1" applyAlignment="1">
      <alignment horizontal="center" vertical="center" wrapText="1"/>
    </xf>
    <xf numFmtId="0" fontId="38" fillId="31" borderId="1" xfId="0" applyFont="1" applyFill="1" applyBorder="1" applyAlignment="1">
      <alignment horizontal="center" vertical="center" wrapText="1"/>
    </xf>
    <xf numFmtId="0" fontId="36" fillId="31" borderId="1" xfId="0" applyFont="1" applyFill="1" applyBorder="1" applyAlignment="1">
      <alignment horizontal="center" vertical="center"/>
    </xf>
    <xf numFmtId="165" fontId="36" fillId="31" borderId="2" xfId="0" applyNumberFormat="1" applyFont="1" applyFill="1" applyBorder="1" applyAlignment="1">
      <alignment horizontal="center" vertical="center"/>
    </xf>
    <xf numFmtId="0" fontId="36" fillId="31" borderId="1" xfId="0" applyFont="1" applyFill="1" applyBorder="1" applyAlignment="1">
      <alignment horizontal="center" vertical="center" wrapText="1"/>
    </xf>
    <xf numFmtId="165" fontId="6" fillId="31" borderId="2" xfId="0" applyNumberFormat="1" applyFont="1" applyFill="1" applyBorder="1" applyAlignment="1">
      <alignment horizontal="center" vertical="center"/>
    </xf>
    <xf numFmtId="0" fontId="36" fillId="31" borderId="1" xfId="0" applyFont="1" applyFill="1" applyBorder="1" applyAlignment="1">
      <alignment vertical="center" wrapText="1"/>
    </xf>
    <xf numFmtId="165" fontId="36" fillId="31" borderId="9" xfId="0" applyNumberFormat="1" applyFont="1" applyFill="1" applyBorder="1" applyAlignment="1">
      <alignment horizontal="center" vertical="center"/>
    </xf>
    <xf numFmtId="0" fontId="36" fillId="26" borderId="13" xfId="0" applyFont="1" applyFill="1" applyBorder="1" applyAlignment="1">
      <alignment vertical="center" wrapText="1"/>
    </xf>
    <xf numFmtId="0" fontId="36" fillId="26" borderId="1" xfId="0" applyFont="1" applyFill="1" applyBorder="1" applyAlignment="1">
      <alignment horizontal="center" vertical="center"/>
    </xf>
    <xf numFmtId="0" fontId="36" fillId="26" borderId="8" xfId="0" applyFont="1" applyFill="1" applyBorder="1" applyAlignment="1">
      <alignment vertical="center" wrapText="1"/>
    </xf>
    <xf numFmtId="165" fontId="36" fillId="31" borderId="1" xfId="0" applyNumberFormat="1" applyFont="1" applyFill="1" applyBorder="1" applyAlignment="1">
      <alignment horizontal="center" vertical="center"/>
    </xf>
    <xf numFmtId="0" fontId="32" fillId="31" borderId="2" xfId="0" applyFont="1" applyFill="1" applyBorder="1" applyAlignment="1">
      <alignment horizontal="left" vertical="center" wrapText="1"/>
    </xf>
    <xf numFmtId="0" fontId="36" fillId="26" borderId="3" xfId="0" applyFont="1" applyFill="1" applyBorder="1" applyAlignment="1">
      <alignment vertical="center" wrapText="1"/>
    </xf>
    <xf numFmtId="0" fontId="32" fillId="0" borderId="1" xfId="0" applyFont="1" applyFill="1" applyBorder="1" applyAlignment="1">
      <alignment horizontal="left" vertical="center" wrapText="1"/>
    </xf>
    <xf numFmtId="0" fontId="36" fillId="26" borderId="1" xfId="0" applyFont="1" applyFill="1" applyBorder="1" applyAlignment="1">
      <alignment horizontal="center" vertical="center"/>
    </xf>
    <xf numFmtId="0" fontId="32" fillId="26" borderId="2" xfId="0" applyFont="1" applyFill="1" applyBorder="1" applyAlignment="1">
      <alignment horizontal="left" vertical="center" wrapText="1"/>
    </xf>
    <xf numFmtId="0" fontId="2" fillId="0" borderId="15" xfId="0" applyFont="1" applyBorder="1" applyAlignment="1">
      <alignment vertical="top" wrapText="1"/>
    </xf>
    <xf numFmtId="0" fontId="2" fillId="2" borderId="1" xfId="0" applyFont="1" applyFill="1" applyBorder="1" applyAlignment="1">
      <alignment horizontal="center" vertical="center" wrapText="1"/>
    </xf>
    <xf numFmtId="0" fontId="6" fillId="2" borderId="1" xfId="63" applyFont="1" applyFill="1" applyBorder="1" applyAlignment="1">
      <alignment horizontal="center" vertical="center" wrapText="1"/>
    </xf>
    <xf numFmtId="0" fontId="2" fillId="2" borderId="1" xfId="0" applyFont="1" applyFill="1" applyBorder="1" applyAlignment="1">
      <alignment horizontal="center" vertical="center"/>
    </xf>
    <xf numFmtId="0" fontId="34" fillId="2" borderId="1" xfId="63" applyFont="1" applyFill="1" applyBorder="1" applyAlignment="1">
      <alignment horizontal="center" vertical="center" wrapText="1"/>
    </xf>
    <xf numFmtId="0" fontId="38" fillId="30" borderId="13" xfId="0" applyFont="1" applyFill="1" applyBorder="1" applyAlignment="1">
      <alignment horizontal="center" vertical="center"/>
    </xf>
    <xf numFmtId="0" fontId="38" fillId="30" borderId="3" xfId="0" applyFont="1" applyFill="1" applyBorder="1" applyAlignment="1">
      <alignment horizontal="center" vertical="center"/>
    </xf>
    <xf numFmtId="0" fontId="38" fillId="30" borderId="8" xfId="0" applyFont="1" applyFill="1" applyBorder="1" applyAlignment="1">
      <alignment horizontal="center" vertical="center"/>
    </xf>
    <xf numFmtId="0" fontId="36" fillId="26" borderId="7" xfId="0" applyFont="1" applyFill="1" applyBorder="1" applyAlignment="1">
      <alignment horizontal="center" vertical="center" wrapText="1"/>
    </xf>
    <xf numFmtId="0" fontId="36" fillId="26" borderId="12" xfId="0" applyFont="1" applyFill="1" applyBorder="1" applyAlignment="1">
      <alignment horizontal="center" vertical="center" wrapText="1"/>
    </xf>
    <xf numFmtId="0" fontId="36" fillId="26" borderId="10" xfId="0" applyFont="1" applyFill="1" applyBorder="1" applyAlignment="1">
      <alignment horizontal="center" vertical="center" wrapText="1"/>
    </xf>
    <xf numFmtId="0" fontId="38" fillId="26" borderId="9" xfId="0" applyFont="1" applyFill="1" applyBorder="1" applyAlignment="1">
      <alignment horizontal="center" vertical="center" wrapText="1"/>
    </xf>
    <xf numFmtId="0" fontId="38" fillId="26" borderId="15" xfId="0" applyFont="1" applyFill="1" applyBorder="1" applyAlignment="1">
      <alignment horizontal="center" vertical="center" wrapText="1"/>
    </xf>
    <xf numFmtId="0" fontId="38" fillId="26" borderId="2" xfId="0" applyFont="1" applyFill="1" applyBorder="1" applyAlignment="1">
      <alignment horizontal="center" vertical="center" wrapText="1"/>
    </xf>
    <xf numFmtId="0" fontId="36" fillId="26" borderId="1" xfId="0" applyFont="1" applyFill="1" applyBorder="1" applyAlignment="1">
      <alignment horizontal="left" vertical="center" wrapText="1"/>
    </xf>
    <xf numFmtId="0" fontId="36" fillId="26" borderId="13" xfId="0" applyFont="1" applyFill="1" applyBorder="1" applyAlignment="1">
      <alignment horizontal="left" vertical="center" wrapText="1"/>
    </xf>
    <xf numFmtId="0" fontId="36" fillId="26" borderId="3" xfId="0" applyFont="1" applyFill="1" applyBorder="1" applyAlignment="1">
      <alignment horizontal="left" vertical="center" wrapText="1"/>
    </xf>
    <xf numFmtId="0" fontId="36" fillId="26" borderId="8" xfId="0" applyFont="1" applyFill="1" applyBorder="1" applyAlignment="1">
      <alignment horizontal="left" vertical="center" wrapText="1"/>
    </xf>
    <xf numFmtId="0" fontId="36" fillId="0" borderId="1" xfId="0" applyFont="1" applyFill="1" applyBorder="1" applyAlignment="1">
      <alignment horizontal="center" vertical="center" wrapText="1"/>
    </xf>
    <xf numFmtId="0" fontId="36" fillId="0" borderId="0" xfId="0" applyFont="1" applyFill="1" applyAlignment="1">
      <alignment horizontal="center" vertical="center" wrapText="1"/>
    </xf>
    <xf numFmtId="0" fontId="38" fillId="0" borderId="13" xfId="0" applyFont="1" applyFill="1" applyBorder="1" applyAlignment="1">
      <alignment horizontal="center" vertical="center" wrapText="1"/>
    </xf>
    <xf numFmtId="0" fontId="38" fillId="0" borderId="8" xfId="0" applyFont="1" applyFill="1" applyBorder="1" applyAlignment="1">
      <alignment horizontal="center" vertical="center" wrapText="1"/>
    </xf>
    <xf numFmtId="0" fontId="38" fillId="0" borderId="1" xfId="0" applyFont="1" applyFill="1" applyBorder="1" applyAlignment="1">
      <alignment horizontal="center" vertical="center" wrapText="1"/>
    </xf>
    <xf numFmtId="165" fontId="38" fillId="0" borderId="1" xfId="0" applyNumberFormat="1" applyFont="1" applyFill="1" applyBorder="1" applyAlignment="1">
      <alignment horizontal="center" vertical="center" wrapText="1"/>
    </xf>
    <xf numFmtId="1" fontId="44" fillId="0" borderId="15" xfId="0" applyNumberFormat="1" applyFont="1" applyFill="1" applyBorder="1" applyAlignment="1">
      <alignment horizontal="center" vertical="center"/>
    </xf>
    <xf numFmtId="0" fontId="36" fillId="0" borderId="13"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8" xfId="0" applyFont="1" applyFill="1" applyBorder="1" applyAlignment="1">
      <alignment horizontal="center" vertical="center" wrapText="1"/>
    </xf>
    <xf numFmtId="0" fontId="6" fillId="26" borderId="9" xfId="0" applyFont="1" applyFill="1" applyBorder="1" applyAlignment="1">
      <alignment horizontal="center" vertical="center"/>
    </xf>
    <xf numFmtId="0" fontId="6" fillId="26" borderId="15" xfId="0" applyFont="1" applyFill="1" applyBorder="1" applyAlignment="1">
      <alignment horizontal="center" vertical="center"/>
    </xf>
    <xf numFmtId="0" fontId="6" fillId="26" borderId="2" xfId="0" applyFont="1" applyFill="1" applyBorder="1" applyAlignment="1">
      <alignment horizontal="center" vertical="center"/>
    </xf>
    <xf numFmtId="0" fontId="36" fillId="30" borderId="13" xfId="0" applyFont="1" applyFill="1" applyBorder="1" applyAlignment="1">
      <alignment horizontal="center" vertical="center"/>
    </xf>
    <xf numFmtId="0" fontId="36" fillId="30" borderId="3" xfId="0" applyFont="1" applyFill="1" applyBorder="1" applyAlignment="1">
      <alignment horizontal="center" vertical="center"/>
    </xf>
    <xf numFmtId="0" fontId="36" fillId="30" borderId="8" xfId="0" applyFont="1" applyFill="1" applyBorder="1" applyAlignment="1">
      <alignment horizontal="center" vertical="center"/>
    </xf>
    <xf numFmtId="0" fontId="38" fillId="0" borderId="9" xfId="0" applyFont="1" applyFill="1" applyBorder="1" applyAlignment="1">
      <alignment horizontal="center" vertical="center" wrapText="1"/>
    </xf>
    <xf numFmtId="0" fontId="38" fillId="0" borderId="15" xfId="0" applyFont="1" applyFill="1" applyBorder="1" applyAlignment="1">
      <alignment horizontal="center" vertical="center" wrapText="1"/>
    </xf>
    <xf numFmtId="0" fontId="38" fillId="0" borderId="2" xfId="0" applyFont="1" applyFill="1" applyBorder="1" applyAlignment="1">
      <alignment horizontal="center" vertical="center" wrapText="1"/>
    </xf>
    <xf numFmtId="0" fontId="38" fillId="0" borderId="9" xfId="0" applyFont="1" applyFill="1" applyBorder="1" applyAlignment="1">
      <alignment horizontal="center" vertical="center"/>
    </xf>
    <xf numFmtId="0" fontId="38" fillId="0" borderId="15" xfId="0" applyFont="1" applyFill="1" applyBorder="1" applyAlignment="1">
      <alignment horizontal="center" vertical="center"/>
    </xf>
    <xf numFmtId="0" fontId="38" fillId="0" borderId="2" xfId="0" applyFont="1" applyFill="1" applyBorder="1" applyAlignment="1">
      <alignment horizontal="center" vertical="center"/>
    </xf>
    <xf numFmtId="167" fontId="45" fillId="26" borderId="13" xfId="6" applyNumberFormat="1" applyFont="1" applyFill="1" applyBorder="1" applyAlignment="1">
      <alignment horizontal="left" vertical="center"/>
    </xf>
    <xf numFmtId="167" fontId="45" fillId="26" borderId="8" xfId="6" applyNumberFormat="1" applyFont="1" applyFill="1" applyBorder="1" applyAlignment="1">
      <alignment horizontal="left" vertical="center"/>
    </xf>
    <xf numFmtId="0" fontId="2" fillId="26" borderId="9" xfId="0" applyFont="1" applyFill="1" applyBorder="1" applyAlignment="1">
      <alignment horizontal="center" vertical="center"/>
    </xf>
    <xf numFmtId="0" fontId="2" fillId="26" borderId="15" xfId="0" applyFont="1" applyFill="1" applyBorder="1" applyAlignment="1">
      <alignment horizontal="center" vertical="center"/>
    </xf>
    <xf numFmtId="0" fontId="2" fillId="26" borderId="2" xfId="0" applyFont="1" applyFill="1" applyBorder="1" applyAlignment="1">
      <alignment horizontal="center" vertical="center"/>
    </xf>
    <xf numFmtId="0" fontId="36" fillId="26" borderId="2" xfId="0" applyFont="1" applyFill="1" applyBorder="1" applyAlignment="1">
      <alignment horizontal="left" vertical="center" wrapText="1"/>
    </xf>
    <xf numFmtId="0" fontId="36" fillId="26" borderId="10" xfId="0" applyFont="1" applyFill="1" applyBorder="1" applyAlignment="1">
      <alignment horizontal="left" vertical="center" wrapText="1"/>
    </xf>
    <xf numFmtId="0" fontId="36" fillId="26" borderId="13" xfId="0" applyFont="1" applyFill="1" applyBorder="1" applyAlignment="1">
      <alignment horizontal="center" vertical="center" wrapText="1"/>
    </xf>
    <xf numFmtId="0" fontId="36" fillId="26" borderId="3" xfId="0" applyFont="1" applyFill="1" applyBorder="1" applyAlignment="1">
      <alignment horizontal="center" vertical="center" wrapText="1"/>
    </xf>
    <xf numFmtId="0" fontId="36" fillId="26" borderId="8" xfId="0" applyFont="1" applyFill="1" applyBorder="1" applyAlignment="1">
      <alignment horizontal="center" vertical="center" wrapText="1"/>
    </xf>
    <xf numFmtId="0" fontId="38" fillId="26" borderId="9" xfId="0" applyFont="1" applyFill="1" applyBorder="1" applyAlignment="1">
      <alignment horizontal="center" vertical="center"/>
    </xf>
    <xf numFmtId="0" fontId="38" fillId="26" borderId="15" xfId="0" applyFont="1" applyFill="1" applyBorder="1" applyAlignment="1">
      <alignment horizontal="center" vertical="center"/>
    </xf>
    <xf numFmtId="0" fontId="38" fillId="26" borderId="2" xfId="0" applyFont="1" applyFill="1" applyBorder="1" applyAlignment="1">
      <alignment horizontal="center" vertical="center"/>
    </xf>
    <xf numFmtId="0" fontId="36" fillId="26" borderId="15" xfId="0" applyFont="1" applyFill="1" applyBorder="1" applyAlignment="1">
      <alignment horizontal="left" vertical="center" wrapText="1"/>
    </xf>
    <xf numFmtId="167" fontId="45" fillId="26" borderId="8" xfId="6" applyNumberFormat="1" applyFont="1" applyFill="1" applyBorder="1" applyAlignment="1">
      <alignment horizontal="left" vertical="center" wrapText="1"/>
    </xf>
    <xf numFmtId="167" fontId="45" fillId="26" borderId="1" xfId="6" applyNumberFormat="1" applyFont="1" applyFill="1" applyBorder="1" applyAlignment="1">
      <alignment horizontal="left" vertical="center" wrapText="1"/>
    </xf>
    <xf numFmtId="49" fontId="36" fillId="26" borderId="13" xfId="0" applyNumberFormat="1" applyFont="1" applyFill="1" applyBorder="1" applyAlignment="1">
      <alignment horizontal="center" vertical="center"/>
    </xf>
    <xf numFmtId="49" fontId="36" fillId="26" borderId="3" xfId="0" applyNumberFormat="1" applyFont="1" applyFill="1" applyBorder="1" applyAlignment="1">
      <alignment horizontal="center" vertical="center"/>
    </xf>
    <xf numFmtId="49" fontId="36" fillId="26" borderId="8" xfId="0" applyNumberFormat="1" applyFont="1" applyFill="1" applyBorder="1" applyAlignment="1">
      <alignment horizontal="center" vertical="center"/>
    </xf>
    <xf numFmtId="0" fontId="2" fillId="0" borderId="9"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2" xfId="0" applyFont="1" applyFill="1" applyBorder="1" applyAlignment="1">
      <alignment horizontal="center" vertical="center"/>
    </xf>
    <xf numFmtId="49" fontId="36" fillId="26" borderId="13" xfId="0" applyNumberFormat="1" applyFont="1" applyFill="1" applyBorder="1" applyAlignment="1">
      <alignment horizontal="left" vertical="center" wrapText="1"/>
    </xf>
    <xf numFmtId="49" fontId="36" fillId="26" borderId="3" xfId="0" applyNumberFormat="1" applyFont="1" applyFill="1" applyBorder="1" applyAlignment="1">
      <alignment horizontal="left" vertical="center" wrapText="1"/>
    </xf>
    <xf numFmtId="49" fontId="36" fillId="26" borderId="8" xfId="0" applyNumberFormat="1" applyFont="1" applyFill="1" applyBorder="1" applyAlignment="1">
      <alignment horizontal="left" vertical="center" wrapText="1"/>
    </xf>
    <xf numFmtId="167" fontId="45" fillId="26" borderId="13" xfId="6" applyNumberFormat="1" applyFont="1" applyFill="1" applyBorder="1" applyAlignment="1">
      <alignment horizontal="left" vertical="center" wrapText="1"/>
    </xf>
    <xf numFmtId="167" fontId="45" fillId="26" borderId="1" xfId="6" applyNumberFormat="1" applyFont="1" applyFill="1" applyBorder="1" applyAlignment="1">
      <alignment horizontal="left" vertical="center"/>
    </xf>
    <xf numFmtId="0" fontId="36" fillId="26" borderId="13" xfId="0" applyFont="1" applyFill="1" applyBorder="1" applyAlignment="1">
      <alignment horizontal="left" vertical="center"/>
    </xf>
    <xf numFmtId="0" fontId="36" fillId="26" borderId="3" xfId="0" applyFont="1" applyFill="1" applyBorder="1" applyAlignment="1">
      <alignment horizontal="left" vertical="center"/>
    </xf>
    <xf numFmtId="0" fontId="36" fillId="26" borderId="8" xfId="0" applyFont="1" applyFill="1" applyBorder="1" applyAlignment="1">
      <alignment horizontal="left" vertical="center"/>
    </xf>
    <xf numFmtId="0" fontId="40" fillId="0" borderId="9" xfId="0" applyFont="1" applyFill="1" applyBorder="1" applyAlignment="1">
      <alignment horizontal="center" vertical="center"/>
    </xf>
    <xf numFmtId="0" fontId="40" fillId="0" borderId="15" xfId="0" applyFont="1" applyFill="1" applyBorder="1" applyAlignment="1">
      <alignment horizontal="center" vertical="center"/>
    </xf>
    <xf numFmtId="0" fontId="40" fillId="0" borderId="2" xfId="0" applyFont="1" applyFill="1" applyBorder="1" applyAlignment="1">
      <alignment horizontal="center" vertical="center"/>
    </xf>
    <xf numFmtId="0" fontId="2" fillId="26" borderId="4" xfId="0" applyFont="1" applyFill="1" applyBorder="1" applyAlignment="1">
      <alignment horizontal="center" vertical="center"/>
    </xf>
    <xf numFmtId="0" fontId="2" fillId="26" borderId="6" xfId="0" applyFont="1" applyFill="1" applyBorder="1" applyAlignment="1">
      <alignment horizontal="center" vertical="center"/>
    </xf>
    <xf numFmtId="0" fontId="2" fillId="26" borderId="7"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2" xfId="0" applyFont="1" applyFill="1" applyBorder="1" applyAlignment="1">
      <alignment horizontal="center" vertical="center"/>
    </xf>
    <xf numFmtId="0" fontId="36" fillId="26" borderId="6" xfId="0" applyFont="1" applyFill="1" applyBorder="1" applyAlignment="1">
      <alignment horizontal="left" vertical="center" wrapText="1"/>
    </xf>
    <xf numFmtId="0" fontId="36" fillId="26" borderId="0" xfId="0" applyFont="1" applyFill="1" applyBorder="1" applyAlignment="1">
      <alignment horizontal="left" vertical="center" wrapText="1"/>
    </xf>
    <xf numFmtId="0" fontId="36" fillId="26" borderId="37" xfId="0" applyFont="1" applyFill="1" applyBorder="1" applyAlignment="1">
      <alignment horizontal="left" vertical="center" wrapText="1"/>
    </xf>
    <xf numFmtId="0" fontId="35" fillId="26" borderId="9" xfId="0" applyFont="1" applyFill="1" applyBorder="1" applyAlignment="1">
      <alignment horizontal="center" vertical="center"/>
    </xf>
    <xf numFmtId="0" fontId="35" fillId="26" borderId="15" xfId="0" applyFont="1" applyFill="1" applyBorder="1" applyAlignment="1">
      <alignment horizontal="center" vertical="center"/>
    </xf>
    <xf numFmtId="0" fontId="35" fillId="26" borderId="2" xfId="0" applyFont="1" applyFill="1" applyBorder="1" applyAlignment="1">
      <alignment horizontal="center" vertical="center"/>
    </xf>
    <xf numFmtId="0" fontId="32" fillId="26" borderId="9" xfId="0" applyFont="1" applyFill="1" applyBorder="1" applyAlignment="1">
      <alignment horizontal="left" vertical="center" wrapText="1"/>
    </xf>
    <xf numFmtId="0" fontId="32" fillId="26" borderId="15" xfId="0" applyFont="1" applyFill="1" applyBorder="1" applyAlignment="1">
      <alignment horizontal="left" vertical="center" wrapText="1"/>
    </xf>
    <xf numFmtId="0" fontId="32" fillId="26" borderId="2" xfId="0" applyFont="1" applyFill="1" applyBorder="1" applyAlignment="1">
      <alignment horizontal="left" vertical="center" wrapText="1"/>
    </xf>
    <xf numFmtId="165" fontId="32" fillId="26" borderId="9" xfId="76" applyNumberFormat="1" applyFont="1" applyFill="1" applyBorder="1" applyAlignment="1">
      <alignment horizontal="left" vertical="center" wrapText="1"/>
    </xf>
    <xf numFmtId="165" fontId="32" fillId="26" borderId="2" xfId="76" applyNumberFormat="1" applyFont="1" applyFill="1" applyBorder="1" applyAlignment="1">
      <alignment horizontal="left" vertical="center" wrapText="1"/>
    </xf>
    <xf numFmtId="165" fontId="32" fillId="26" borderId="15" xfId="76" applyNumberFormat="1" applyFont="1" applyFill="1" applyBorder="1" applyAlignment="1">
      <alignment horizontal="left" vertical="center" wrapText="1"/>
    </xf>
    <xf numFmtId="49" fontId="36" fillId="26" borderId="13" xfId="0" applyNumberFormat="1" applyFont="1" applyFill="1" applyBorder="1" applyAlignment="1">
      <alignment horizontal="center" vertical="center" wrapText="1"/>
    </xf>
    <xf numFmtId="49" fontId="36" fillId="26" borderId="3" xfId="0" applyNumberFormat="1" applyFont="1" applyFill="1" applyBorder="1" applyAlignment="1">
      <alignment horizontal="center" vertical="center" wrapText="1"/>
    </xf>
    <xf numFmtId="49" fontId="36" fillId="26" borderId="8" xfId="0" applyNumberFormat="1" applyFont="1" applyFill="1" applyBorder="1" applyAlignment="1">
      <alignment horizontal="center" vertical="center" wrapText="1"/>
    </xf>
    <xf numFmtId="165" fontId="32" fillId="26" borderId="9" xfId="76" applyNumberFormat="1" applyFont="1" applyFill="1" applyBorder="1" applyAlignment="1">
      <alignment horizontal="center" vertical="center" wrapText="1"/>
    </xf>
    <xf numFmtId="165" fontId="32" fillId="26" borderId="2" xfId="76" applyNumberFormat="1" applyFont="1" applyFill="1" applyBorder="1" applyAlignment="1">
      <alignment horizontal="center" vertical="center" wrapText="1"/>
    </xf>
    <xf numFmtId="0" fontId="36" fillId="26" borderId="9" xfId="0" applyFont="1" applyFill="1" applyBorder="1" applyAlignment="1">
      <alignment horizontal="center" vertical="center" wrapText="1"/>
    </xf>
    <xf numFmtId="0" fontId="36" fillId="26" borderId="15" xfId="0" applyFont="1" applyFill="1" applyBorder="1" applyAlignment="1">
      <alignment horizontal="center" vertical="center" wrapText="1"/>
    </xf>
    <xf numFmtId="0" fontId="36" fillId="26" borderId="2" xfId="0" applyFont="1" applyFill="1" applyBorder="1" applyAlignment="1">
      <alignment horizontal="center" vertical="center" wrapText="1"/>
    </xf>
    <xf numFmtId="0" fontId="36" fillId="29" borderId="13" xfId="0" applyFont="1" applyFill="1" applyBorder="1" applyAlignment="1">
      <alignment horizontal="center" vertical="center"/>
    </xf>
    <xf numFmtId="0" fontId="36" fillId="29" borderId="3" xfId="0" applyFont="1" applyFill="1" applyBorder="1" applyAlignment="1">
      <alignment horizontal="center" vertical="center"/>
    </xf>
    <xf numFmtId="0" fontId="36" fillId="29" borderId="8" xfId="0" applyFont="1" applyFill="1" applyBorder="1" applyAlignment="1">
      <alignment horizontal="center" vertical="center"/>
    </xf>
    <xf numFmtId="0" fontId="36" fillId="26" borderId="1" xfId="0" applyFont="1" applyFill="1" applyBorder="1" applyAlignment="1">
      <alignment horizontal="center" vertical="center" wrapText="1"/>
    </xf>
    <xf numFmtId="0" fontId="36" fillId="26" borderId="4" xfId="0" applyFont="1" applyFill="1" applyBorder="1" applyAlignment="1">
      <alignment horizontal="left" vertical="center" wrapText="1"/>
    </xf>
    <xf numFmtId="0" fontId="36" fillId="26" borderId="5" xfId="0" applyFont="1" applyFill="1" applyBorder="1" applyAlignment="1">
      <alignment horizontal="left" vertical="center" wrapText="1"/>
    </xf>
    <xf numFmtId="0" fontId="36" fillId="26" borderId="11" xfId="0" applyFont="1" applyFill="1" applyBorder="1" applyAlignment="1">
      <alignment horizontal="left" vertical="center" wrapText="1"/>
    </xf>
    <xf numFmtId="0" fontId="38" fillId="26" borderId="13" xfId="0" applyFont="1" applyFill="1" applyBorder="1" applyAlignment="1">
      <alignment horizontal="center" vertical="center" wrapText="1"/>
    </xf>
    <xf numFmtId="0" fontId="38" fillId="26" borderId="3" xfId="0" applyFont="1" applyFill="1" applyBorder="1" applyAlignment="1">
      <alignment horizontal="center" vertical="center" wrapText="1"/>
    </xf>
    <xf numFmtId="0" fontId="38" fillId="26" borderId="8" xfId="0" applyFont="1" applyFill="1" applyBorder="1" applyAlignment="1">
      <alignment horizontal="center" vertical="center" wrapText="1"/>
    </xf>
    <xf numFmtId="0" fontId="36" fillId="26" borderId="1" xfId="0" applyFont="1" applyFill="1" applyBorder="1" applyAlignment="1">
      <alignment vertical="center" wrapText="1"/>
    </xf>
    <xf numFmtId="0" fontId="50" fillId="26" borderId="3" xfId="0" applyFont="1" applyFill="1" applyBorder="1" applyAlignment="1">
      <alignment horizontal="center" vertical="center" wrapText="1"/>
    </xf>
    <xf numFmtId="0" fontId="50" fillId="26" borderId="8" xfId="0" applyFont="1" applyFill="1" applyBorder="1" applyAlignment="1">
      <alignment horizontal="center" vertical="center" wrapText="1"/>
    </xf>
    <xf numFmtId="0" fontId="36" fillId="26" borderId="1" xfId="0" applyFont="1" applyFill="1" applyBorder="1" applyAlignment="1">
      <alignment horizontal="center" vertical="top"/>
    </xf>
    <xf numFmtId="0" fontId="36" fillId="26" borderId="1" xfId="0" applyFont="1" applyFill="1" applyBorder="1" applyAlignment="1">
      <alignment vertical="center"/>
    </xf>
    <xf numFmtId="0" fontId="0" fillId="26" borderId="1" xfId="0" applyFill="1" applyBorder="1" applyAlignment="1">
      <alignment vertical="center" wrapText="1"/>
    </xf>
    <xf numFmtId="0" fontId="36" fillId="26" borderId="9" xfId="0" applyFont="1" applyFill="1" applyBorder="1" applyAlignment="1">
      <alignment horizontal="center" vertical="top"/>
    </xf>
    <xf numFmtId="0" fontId="36" fillId="26" borderId="15" xfId="0" applyFont="1" applyFill="1" applyBorder="1" applyAlignment="1">
      <alignment horizontal="center" vertical="top"/>
    </xf>
    <xf numFmtId="0" fontId="36" fillId="26" borderId="2" xfId="0" applyFont="1" applyFill="1" applyBorder="1" applyAlignment="1">
      <alignment horizontal="center" vertical="top"/>
    </xf>
    <xf numFmtId="0" fontId="2" fillId="26" borderId="0" xfId="0" applyFont="1" applyFill="1" applyAlignment="1">
      <alignment horizontal="center"/>
    </xf>
    <xf numFmtId="0" fontId="2" fillId="26" borderId="37" xfId="0" applyFont="1" applyFill="1" applyBorder="1" applyAlignment="1">
      <alignment horizontal="center"/>
    </xf>
    <xf numFmtId="0" fontId="36" fillId="26" borderId="13" xfId="0" applyFont="1" applyFill="1" applyBorder="1" applyAlignment="1">
      <alignment vertical="center" wrapText="1"/>
    </xf>
    <xf numFmtId="0" fontId="54" fillId="26" borderId="3" xfId="0" applyFont="1" applyFill="1" applyBorder="1" applyAlignment="1">
      <alignment vertical="center" wrapText="1"/>
    </xf>
    <xf numFmtId="0" fontId="54" fillId="26" borderId="8" xfId="0" applyFont="1" applyFill="1" applyBorder="1" applyAlignment="1">
      <alignment vertical="center" wrapText="1"/>
    </xf>
    <xf numFmtId="0" fontId="36" fillId="26" borderId="5" xfId="0" applyFont="1" applyFill="1" applyBorder="1" applyAlignment="1">
      <alignment horizontal="center" vertical="center"/>
    </xf>
    <xf numFmtId="0" fontId="36" fillId="26" borderId="12" xfId="0" applyFont="1" applyFill="1" applyBorder="1" applyAlignment="1">
      <alignment horizontal="center" vertical="center"/>
    </xf>
    <xf numFmtId="0" fontId="54" fillId="26" borderId="1" xfId="0" applyFont="1" applyFill="1" applyBorder="1" applyAlignment="1">
      <alignment vertical="center" wrapText="1"/>
    </xf>
    <xf numFmtId="0" fontId="36" fillId="30" borderId="13" xfId="0" applyFont="1" applyFill="1" applyBorder="1" applyAlignment="1">
      <alignment horizontal="center" vertical="center" wrapText="1"/>
    </xf>
    <xf numFmtId="0" fontId="36" fillId="30" borderId="3" xfId="0" applyFont="1" applyFill="1" applyBorder="1" applyAlignment="1">
      <alignment horizontal="center" vertical="center" wrapText="1"/>
    </xf>
    <xf numFmtId="0" fontId="36" fillId="30" borderId="8" xfId="0" applyFont="1" applyFill="1" applyBorder="1" applyAlignment="1">
      <alignment horizontal="center" vertical="center" wrapText="1"/>
    </xf>
    <xf numFmtId="0" fontId="38" fillId="26" borderId="1" xfId="0" applyFont="1" applyFill="1" applyBorder="1" applyAlignment="1">
      <alignment horizontal="center" vertical="center" wrapText="1"/>
    </xf>
    <xf numFmtId="0" fontId="38" fillId="26" borderId="1" xfId="0" applyFont="1" applyFill="1" applyBorder="1" applyAlignment="1">
      <alignment horizontal="left" vertical="center" wrapText="1"/>
    </xf>
    <xf numFmtId="0" fontId="51" fillId="26" borderId="3" xfId="0" applyFont="1" applyFill="1" applyBorder="1" applyAlignment="1">
      <alignment horizontal="center" vertical="center" wrapText="1"/>
    </xf>
    <xf numFmtId="0" fontId="51" fillId="26" borderId="8" xfId="0" applyFont="1" applyFill="1" applyBorder="1" applyAlignment="1">
      <alignment horizontal="center" vertical="center" wrapText="1"/>
    </xf>
    <xf numFmtId="0" fontId="36" fillId="31" borderId="13" xfId="0" applyFont="1" applyFill="1" applyBorder="1" applyAlignment="1">
      <alignment horizontal="center" vertical="center" wrapText="1"/>
    </xf>
    <xf numFmtId="0" fontId="36" fillId="31" borderId="3" xfId="0" applyFont="1" applyFill="1" applyBorder="1" applyAlignment="1">
      <alignment horizontal="center" vertical="center" wrapText="1"/>
    </xf>
    <xf numFmtId="0" fontId="36" fillId="31" borderId="8" xfId="0" applyFont="1" applyFill="1" applyBorder="1" applyAlignment="1">
      <alignment horizontal="center" vertical="center" wrapText="1"/>
    </xf>
    <xf numFmtId="0" fontId="2" fillId="31" borderId="9" xfId="0" applyFont="1" applyFill="1" applyBorder="1" applyAlignment="1">
      <alignment horizontal="center" vertical="center"/>
    </xf>
    <xf numFmtId="0" fontId="2" fillId="31" borderId="2" xfId="0" applyFont="1" applyFill="1" applyBorder="1" applyAlignment="1">
      <alignment horizontal="center" vertical="center"/>
    </xf>
    <xf numFmtId="0" fontId="36" fillId="31" borderId="13" xfId="0" applyFont="1" applyFill="1" applyBorder="1" applyAlignment="1">
      <alignment horizontal="left" vertical="center" wrapText="1"/>
    </xf>
    <xf numFmtId="0" fontId="36" fillId="31" borderId="3" xfId="0" applyFont="1" applyFill="1" applyBorder="1" applyAlignment="1">
      <alignment horizontal="left" vertical="center" wrapText="1"/>
    </xf>
    <xf numFmtId="0" fontId="36" fillId="31" borderId="8" xfId="0" applyFont="1" applyFill="1" applyBorder="1" applyAlignment="1">
      <alignment horizontal="left" vertical="center" wrapText="1"/>
    </xf>
    <xf numFmtId="0" fontId="36" fillId="26" borderId="9" xfId="0" applyFont="1" applyFill="1" applyBorder="1" applyAlignment="1">
      <alignment horizontal="left" vertical="center" wrapText="1"/>
    </xf>
    <xf numFmtId="0" fontId="36" fillId="26" borderId="1" xfId="0" applyFont="1" applyFill="1" applyBorder="1" applyAlignment="1">
      <alignment horizontal="center" vertical="center"/>
    </xf>
    <xf numFmtId="0" fontId="6" fillId="26" borderId="1" xfId="0" applyFont="1" applyFill="1" applyBorder="1" applyAlignment="1">
      <alignment vertical="center"/>
    </xf>
    <xf numFmtId="0" fontId="6" fillId="2" borderId="5"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51" xfId="0" applyFont="1" applyFill="1" applyBorder="1" applyAlignment="1">
      <alignment horizontal="left" vertical="center" wrapText="1"/>
    </xf>
    <xf numFmtId="0" fontId="6" fillId="2" borderId="52" xfId="0" applyFont="1" applyFill="1" applyBorder="1" applyAlignment="1">
      <alignment horizontal="left" vertical="center" wrapText="1"/>
    </xf>
    <xf numFmtId="0" fontId="6" fillId="26" borderId="9" xfId="0" applyFont="1" applyFill="1" applyBorder="1" applyAlignment="1">
      <alignment horizontal="center" vertical="center" wrapText="1"/>
    </xf>
    <xf numFmtId="0" fontId="6" fillId="26" borderId="15" xfId="0" applyFont="1" applyFill="1" applyBorder="1" applyAlignment="1">
      <alignment horizontal="center" vertical="center" wrapText="1"/>
    </xf>
    <xf numFmtId="0" fontId="6" fillId="26" borderId="2" xfId="0" applyFont="1" applyFill="1" applyBorder="1" applyAlignment="1">
      <alignment horizontal="center" vertical="center" wrapText="1"/>
    </xf>
    <xf numFmtId="0" fontId="6" fillId="26" borderId="13" xfId="0" applyFont="1" applyFill="1" applyBorder="1" applyAlignment="1">
      <alignment horizontal="center" vertical="center" wrapText="1"/>
    </xf>
    <xf numFmtId="0" fontId="6" fillId="2" borderId="37"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6" borderId="4" xfId="0" applyFont="1" applyFill="1" applyBorder="1" applyAlignment="1">
      <alignment horizontal="center" vertical="center" wrapText="1"/>
    </xf>
    <xf numFmtId="0" fontId="6" fillId="26" borderId="7" xfId="0" applyFont="1" applyFill="1" applyBorder="1" applyAlignment="1">
      <alignment horizontal="center" vertical="center" wrapText="1"/>
    </xf>
    <xf numFmtId="0" fontId="6" fillId="26" borderId="1" xfId="0" applyFont="1" applyFill="1" applyBorder="1" applyAlignment="1">
      <alignment horizontal="center" vertical="center" wrapText="1"/>
    </xf>
    <xf numFmtId="0" fontId="6" fillId="2" borderId="40" xfId="0" applyFont="1" applyFill="1" applyBorder="1" applyAlignment="1">
      <alignment horizontal="center" vertical="center" wrapText="1"/>
    </xf>
    <xf numFmtId="0" fontId="6" fillId="2" borderId="41" xfId="0" applyFont="1" applyFill="1" applyBorder="1" applyAlignment="1">
      <alignment horizontal="center" vertical="center" wrapText="1"/>
    </xf>
    <xf numFmtId="0" fontId="36" fillId="0" borderId="30" xfId="0" applyFont="1" applyBorder="1" applyAlignment="1">
      <alignment horizontal="left"/>
    </xf>
    <xf numFmtId="0" fontId="6" fillId="0" borderId="26" xfId="0" applyFont="1" applyBorder="1" applyAlignment="1">
      <alignment horizontal="center" vertical="center" wrapText="1"/>
    </xf>
    <xf numFmtId="0" fontId="6" fillId="0" borderId="0" xfId="0" applyFont="1" applyBorder="1" applyAlignment="1">
      <alignment horizontal="center" vertical="center" wrapText="1"/>
    </xf>
    <xf numFmtId="0" fontId="6" fillId="2" borderId="31"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37" fillId="2" borderId="29" xfId="0" applyFont="1" applyFill="1" applyBorder="1" applyAlignment="1">
      <alignment horizontal="left" wrapText="1"/>
    </xf>
    <xf numFmtId="0" fontId="6" fillId="26" borderId="6" xfId="0" applyFont="1" applyFill="1" applyBorder="1" applyAlignment="1">
      <alignment horizontal="center" vertical="center" wrapText="1"/>
    </xf>
    <xf numFmtId="0" fontId="6" fillId="2" borderId="3" xfId="0" applyFont="1" applyFill="1" applyBorder="1" applyAlignment="1">
      <alignment horizontal="left" vertical="center" wrapText="1"/>
    </xf>
    <xf numFmtId="0" fontId="6" fillId="2" borderId="8" xfId="0" applyFont="1" applyFill="1" applyBorder="1" applyAlignment="1">
      <alignment horizontal="left" vertical="center" wrapText="1"/>
    </xf>
    <xf numFmtId="0" fontId="40" fillId="0" borderId="0" xfId="0" applyFont="1" applyAlignment="1">
      <alignment horizontal="center" wrapText="1"/>
    </xf>
    <xf numFmtId="0" fontId="41" fillId="0" borderId="30" xfId="0" applyFont="1" applyBorder="1" applyAlignment="1">
      <alignment horizontal="left"/>
    </xf>
    <xf numFmtId="0" fontId="38" fillId="26" borderId="0" xfId="0" applyFont="1" applyFill="1" applyAlignment="1">
      <alignment horizontal="center" vertical="top" wrapText="1"/>
    </xf>
    <xf numFmtId="0" fontId="36" fillId="26" borderId="0" xfId="0" applyFont="1" applyFill="1" applyAlignment="1">
      <alignment horizontal="center" vertical="top" wrapText="1"/>
    </xf>
    <xf numFmtId="0" fontId="36" fillId="26" borderId="48" xfId="0" applyFont="1" applyFill="1" applyBorder="1" applyAlignment="1">
      <alignment horizontal="center" vertical="top" wrapText="1"/>
    </xf>
    <xf numFmtId="0" fontId="36" fillId="26" borderId="49" xfId="0" applyFont="1" applyFill="1" applyBorder="1" applyAlignment="1">
      <alignment vertical="top"/>
    </xf>
    <xf numFmtId="0" fontId="36" fillId="26" borderId="62" xfId="0" applyFont="1" applyFill="1" applyBorder="1" applyAlignment="1">
      <alignment horizontal="center" vertical="center" wrapText="1"/>
    </xf>
    <xf numFmtId="0" fontId="36" fillId="26" borderId="2" xfId="0" applyFont="1" applyFill="1" applyBorder="1" applyAlignment="1">
      <alignment vertical="center"/>
    </xf>
    <xf numFmtId="0" fontId="36" fillId="26" borderId="40" xfId="0" applyFont="1" applyFill="1" applyBorder="1" applyAlignment="1">
      <alignment horizontal="center" vertical="top" wrapText="1"/>
    </xf>
    <xf numFmtId="0" fontId="36" fillId="26" borderId="39" xfId="0" applyFont="1" applyFill="1" applyBorder="1" applyAlignment="1">
      <alignment vertical="top"/>
    </xf>
    <xf numFmtId="0" fontId="36" fillId="26" borderId="13" xfId="0" applyFont="1" applyFill="1" applyBorder="1" applyAlignment="1">
      <alignment vertical="center"/>
    </xf>
    <xf numFmtId="0" fontId="36" fillId="26" borderId="8" xfId="0" applyFont="1" applyFill="1" applyBorder="1" applyAlignment="1">
      <alignment vertical="center"/>
    </xf>
    <xf numFmtId="0" fontId="6" fillId="26" borderId="46" xfId="0" applyFont="1" applyFill="1" applyBorder="1" applyAlignment="1">
      <alignment vertical="top"/>
    </xf>
    <xf numFmtId="0" fontId="36" fillId="26" borderId="8" xfId="0" applyFont="1" applyFill="1" applyBorder="1" applyAlignment="1">
      <alignment vertical="center" wrapText="1"/>
    </xf>
    <xf numFmtId="0" fontId="6" fillId="26" borderId="46" xfId="0" applyFont="1" applyFill="1" applyBorder="1" applyAlignment="1">
      <alignment horizontal="left" vertical="top"/>
    </xf>
    <xf numFmtId="0" fontId="6" fillId="26" borderId="47" xfId="0" applyFont="1" applyFill="1" applyBorder="1" applyAlignment="1">
      <alignment horizontal="left" vertical="top"/>
    </xf>
    <xf numFmtId="0" fontId="2" fillId="0" borderId="0" xfId="0" applyFont="1" applyAlignment="1">
      <alignment horizont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6" fillId="26" borderId="7" xfId="0" applyFont="1" applyFill="1" applyBorder="1" applyAlignment="1">
      <alignment horizontal="center" vertical="center"/>
    </xf>
    <xf numFmtId="0" fontId="36" fillId="26" borderId="12" xfId="0" applyFont="1" applyFill="1" applyBorder="1" applyAlignment="1">
      <alignment horizontal="left" vertical="center"/>
    </xf>
    <xf numFmtId="0" fontId="36" fillId="26" borderId="10" xfId="0" applyFont="1" applyFill="1" applyBorder="1" applyAlignment="1">
      <alignment horizontal="left" vertical="center"/>
    </xf>
  </cellXfs>
  <cellStyles count="82">
    <cellStyle name="20% - Accent1 2" xfId="17"/>
    <cellStyle name="20% - Accent2 2" xfId="18"/>
    <cellStyle name="20% - Accent3 2" xfId="19"/>
    <cellStyle name="20% - Accent4 2" xfId="20"/>
    <cellStyle name="20% - Accent5 2" xfId="21"/>
    <cellStyle name="20% - Accent6 2" xfId="22"/>
    <cellStyle name="40% - Accent1 2" xfId="23"/>
    <cellStyle name="40% - Accent2 2" xfId="24"/>
    <cellStyle name="40% - Accent3 2" xfId="25"/>
    <cellStyle name="40% - Accent4 2" xfId="26"/>
    <cellStyle name="40% - Accent5 2" xfId="27"/>
    <cellStyle name="40% - Accent6 2" xfId="28"/>
    <cellStyle name="60% - Accent1 2" xfId="29"/>
    <cellStyle name="60% - Accent2 2" xfId="30"/>
    <cellStyle name="60% - Accent3 2" xfId="31"/>
    <cellStyle name="60% - Accent4 2" xfId="32"/>
    <cellStyle name="60% - Accent5 2" xfId="33"/>
    <cellStyle name="60% - Accent6 2" xfId="34"/>
    <cellStyle name="Accent1 2" xfId="35"/>
    <cellStyle name="Accent2 2" xfId="36"/>
    <cellStyle name="Accent3 2" xfId="37"/>
    <cellStyle name="Accent4 2" xfId="38"/>
    <cellStyle name="Accent5 2" xfId="39"/>
    <cellStyle name="Accent6 2" xfId="40"/>
    <cellStyle name="Bad 2" xfId="41"/>
    <cellStyle name="Calculation 2" xfId="42"/>
    <cellStyle name="Check Cell 2" xfId="43"/>
    <cellStyle name="Comma" xfId="1" builtinId="3"/>
    <cellStyle name="Comma 2" xfId="4"/>
    <cellStyle name="Comma 2 2" xfId="8"/>
    <cellStyle name="Comma 2 2 2" xfId="44"/>
    <cellStyle name="Comma 2 3" xfId="11"/>
    <cellStyle name="Comma 3" xfId="7"/>
    <cellStyle name="Comma 3 2" xfId="45"/>
    <cellStyle name="Comma 4" xfId="10"/>
    <cellStyle name="Explanatory Text 2" xfId="46"/>
    <cellStyle name="Good 2" xfId="47"/>
    <cellStyle name="Heading 1 2" xfId="48"/>
    <cellStyle name="Heading 2 2" xfId="49"/>
    <cellStyle name="Heading 3 2" xfId="50"/>
    <cellStyle name="Heading 4 2" xfId="51"/>
    <cellStyle name="Hyperlink" xfId="2" builtinId="8"/>
    <cellStyle name="Input 2" xfId="52"/>
    <cellStyle name="Linked Cell 2" xfId="53"/>
    <cellStyle name="Neutral 2" xfId="14"/>
    <cellStyle name="Neutral 3" xfId="54"/>
    <cellStyle name="Normal" xfId="0" builtinId="0"/>
    <cellStyle name="Normal 2" xfId="3"/>
    <cellStyle name="Normal 2 2" xfId="55"/>
    <cellStyle name="Normal 2 2 2" xfId="78"/>
    <cellStyle name="Normal 2 3" xfId="56"/>
    <cellStyle name="Normal 3" xfId="6"/>
    <cellStyle name="Normal 3 2" xfId="12"/>
    <cellStyle name="Normal 3 2 2" xfId="57"/>
    <cellStyle name="Normal 3_HavelvacN2axjusakN3" xfId="15"/>
    <cellStyle name="Normal 4" xfId="9"/>
    <cellStyle name="Normal 4 2" xfId="13"/>
    <cellStyle name="Normal 5" xfId="16"/>
    <cellStyle name="Normal 5 2" xfId="58"/>
    <cellStyle name="Normal 6" xfId="59"/>
    <cellStyle name="Normal 7" xfId="60"/>
    <cellStyle name="Normal 8" xfId="72"/>
    <cellStyle name="Normal_2006 migocarumner" xfId="76"/>
    <cellStyle name="Normal_2014petpatveramenavejin" xfId="75"/>
    <cellStyle name="Normal_Axjusak22-3,22-4_10" xfId="73"/>
    <cellStyle name="Normal_havelvacwchpet" xfId="71"/>
    <cellStyle name="Normal_Sheet1" xfId="74"/>
    <cellStyle name="Normal_verchnakan.21.2015." xfId="77"/>
    <cellStyle name="Note 2" xfId="61"/>
    <cellStyle name="Output 2" xfId="62"/>
    <cellStyle name="Percent" xfId="80" builtinId="5"/>
    <cellStyle name="Percent 2" xfId="5"/>
    <cellStyle name="Style 1" xfId="63"/>
    <cellStyle name="Style 1 2" xfId="64"/>
    <cellStyle name="Style 1 2 2" xfId="81"/>
    <cellStyle name="Style 1_verchnakan_ax21-25_2018" xfId="65"/>
    <cellStyle name="Title 2" xfId="66"/>
    <cellStyle name="Total 2" xfId="67"/>
    <cellStyle name="Warning Text 2" xfId="68"/>
    <cellStyle name="Обычный 2" xfId="69"/>
    <cellStyle name="Обычный 2 2" xfId="70"/>
    <cellStyle name="Обычный 2 3" xfId="79"/>
  </cellStyles>
  <dxfs count="1">
    <dxf>
      <font>
        <condense val="0"/>
        <extend val="0"/>
        <color indexed="9"/>
      </font>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35"/>
  <sheetViews>
    <sheetView zoomScale="85" zoomScaleNormal="85" workbookViewId="0">
      <selection activeCell="B5" sqref="B5"/>
    </sheetView>
  </sheetViews>
  <sheetFormatPr defaultRowHeight="15"/>
  <cols>
    <col min="1" max="1" width="2.7109375" customWidth="1"/>
    <col min="2" max="2" width="6" customWidth="1"/>
    <col min="3" max="3" width="7.85546875" customWidth="1"/>
    <col min="4" max="4" width="38.5703125" customWidth="1"/>
    <col min="5" max="5" width="12.140625" customWidth="1"/>
    <col min="6" max="6" width="12.85546875" customWidth="1"/>
    <col min="7" max="7" width="13" customWidth="1"/>
    <col min="8" max="8" width="13.85546875" customWidth="1"/>
    <col min="11" max="11" width="10.42578125" customWidth="1"/>
    <col min="12" max="12" width="13.140625" customWidth="1"/>
    <col min="13" max="13" width="10.7109375" customWidth="1"/>
    <col min="14" max="14" width="13.85546875" customWidth="1"/>
    <col min="15" max="15" width="11" customWidth="1"/>
    <col min="17" max="17" width="11.85546875" customWidth="1"/>
    <col min="18" max="18" width="11.5703125" customWidth="1"/>
    <col min="19" max="19" width="18.5703125" customWidth="1"/>
    <col min="21" max="24" width="0" hidden="1" customWidth="1"/>
  </cols>
  <sheetData>
    <row r="1" spans="2:26" s="1" customFormat="1">
      <c r="B1" s="3"/>
      <c r="S1" s="4" t="s">
        <v>54</v>
      </c>
    </row>
    <row r="2" spans="2:26">
      <c r="B2" s="3"/>
      <c r="S2" s="4"/>
    </row>
    <row r="3" spans="2:26" s="2" customFormat="1" ht="9.75" customHeight="1">
      <c r="B3" s="3"/>
      <c r="C3" s="4"/>
    </row>
    <row r="4" spans="2:26" s="2" customFormat="1">
      <c r="B4" s="4" t="s">
        <v>55</v>
      </c>
      <c r="C4" s="4"/>
    </row>
    <row r="5" spans="2:26" ht="9.75" customHeight="1">
      <c r="B5" s="4"/>
      <c r="C5" s="4"/>
    </row>
    <row r="6" spans="2:26">
      <c r="B6" s="2"/>
      <c r="C6" s="2"/>
    </row>
    <row r="7" spans="2:26" ht="15" customHeight="1">
      <c r="B7" s="447" t="s">
        <v>24</v>
      </c>
      <c r="C7" s="447"/>
      <c r="D7" s="447" t="s">
        <v>27</v>
      </c>
      <c r="E7" s="447" t="s">
        <v>44</v>
      </c>
      <c r="F7" s="447"/>
      <c r="G7" s="447"/>
      <c r="H7" s="447"/>
      <c r="I7" s="447"/>
      <c r="J7" s="447"/>
      <c r="K7" s="447"/>
      <c r="L7" s="447"/>
      <c r="M7" s="447"/>
      <c r="N7" s="447"/>
      <c r="O7" s="447"/>
      <c r="P7" s="447"/>
      <c r="Q7" s="447"/>
      <c r="R7" s="447"/>
      <c r="S7" s="447"/>
      <c r="U7" s="12" t="s">
        <v>28</v>
      </c>
      <c r="V7" s="13" t="s">
        <v>29</v>
      </c>
      <c r="W7" s="11"/>
      <c r="X7" s="2"/>
      <c r="Y7" s="1"/>
      <c r="Z7" s="1"/>
    </row>
    <row r="8" spans="2:26">
      <c r="B8" s="447"/>
      <c r="C8" s="447"/>
      <c r="D8" s="447"/>
      <c r="E8" s="447" t="s">
        <v>22</v>
      </c>
      <c r="F8" s="449" t="s">
        <v>21</v>
      </c>
      <c r="G8" s="449"/>
      <c r="H8" s="449"/>
      <c r="I8" s="449"/>
      <c r="J8" s="449"/>
      <c r="K8" s="449"/>
      <c r="L8" s="449"/>
      <c r="M8" s="449"/>
      <c r="N8" s="449"/>
      <c r="O8" s="449"/>
      <c r="P8" s="449"/>
      <c r="Q8" s="449"/>
      <c r="R8" s="449"/>
      <c r="S8" s="449"/>
    </row>
    <row r="9" spans="2:26" s="2" customFormat="1" ht="15" customHeight="1">
      <c r="B9" s="447" t="s">
        <v>20</v>
      </c>
      <c r="C9" s="447" t="s">
        <v>23</v>
      </c>
      <c r="D9" s="447"/>
      <c r="E9" s="447"/>
      <c r="F9" s="448" t="s">
        <v>30</v>
      </c>
      <c r="G9" s="449" t="s">
        <v>21</v>
      </c>
      <c r="H9" s="449"/>
      <c r="I9" s="449"/>
      <c r="J9" s="449"/>
      <c r="K9" s="449"/>
      <c r="L9" s="449"/>
      <c r="M9" s="449"/>
      <c r="N9" s="448" t="s">
        <v>38</v>
      </c>
      <c r="O9" s="449" t="s">
        <v>21</v>
      </c>
      <c r="P9" s="449"/>
      <c r="Q9" s="449"/>
      <c r="R9" s="449"/>
      <c r="S9" s="450" t="s">
        <v>43</v>
      </c>
    </row>
    <row r="10" spans="2:26" s="2" customFormat="1" ht="54.75" customHeight="1">
      <c r="B10" s="447"/>
      <c r="C10" s="447"/>
      <c r="D10" s="447"/>
      <c r="E10" s="447"/>
      <c r="F10" s="448"/>
      <c r="G10" s="8" t="s">
        <v>31</v>
      </c>
      <c r="H10" s="8" t="s">
        <v>32</v>
      </c>
      <c r="I10" s="8" t="s">
        <v>33</v>
      </c>
      <c r="J10" s="8" t="s">
        <v>34</v>
      </c>
      <c r="K10" s="8" t="s">
        <v>35</v>
      </c>
      <c r="L10" s="8" t="s">
        <v>36</v>
      </c>
      <c r="M10" s="8" t="s">
        <v>37</v>
      </c>
      <c r="N10" s="448"/>
      <c r="O10" s="8" t="s">
        <v>39</v>
      </c>
      <c r="P10" s="8" t="s">
        <v>40</v>
      </c>
      <c r="Q10" s="8" t="s">
        <v>41</v>
      </c>
      <c r="R10" s="8" t="s">
        <v>42</v>
      </c>
      <c r="S10" s="450"/>
    </row>
    <row r="11" spans="2:26" s="2" customFormat="1">
      <c r="B11" s="14" t="s">
        <v>1</v>
      </c>
      <c r="C11" s="22"/>
      <c r="D11" s="23"/>
      <c r="E11" s="21" t="s">
        <v>45</v>
      </c>
      <c r="F11" s="21" t="s">
        <v>45</v>
      </c>
      <c r="G11" s="21" t="s">
        <v>45</v>
      </c>
      <c r="H11" s="21" t="s">
        <v>45</v>
      </c>
      <c r="I11" s="21" t="s">
        <v>45</v>
      </c>
      <c r="J11" s="21" t="s">
        <v>45</v>
      </c>
      <c r="K11" s="21" t="s">
        <v>45</v>
      </c>
      <c r="L11" s="21" t="s">
        <v>45</v>
      </c>
      <c r="M11" s="21" t="s">
        <v>45</v>
      </c>
      <c r="N11" s="21" t="s">
        <v>45</v>
      </c>
      <c r="O11" s="21" t="s">
        <v>45</v>
      </c>
      <c r="P11" s="21" t="s">
        <v>45</v>
      </c>
      <c r="Q11" s="21" t="s">
        <v>45</v>
      </c>
      <c r="R11" s="21" t="s">
        <v>45</v>
      </c>
      <c r="S11" s="21" t="s">
        <v>45</v>
      </c>
    </row>
    <row r="12" spans="2:26" ht="15" customHeight="1">
      <c r="B12" s="27" t="s">
        <v>19</v>
      </c>
      <c r="C12" s="28"/>
      <c r="D12" s="29"/>
      <c r="E12" s="8" t="s">
        <v>45</v>
      </c>
      <c r="F12" s="8" t="s">
        <v>45</v>
      </c>
      <c r="G12" s="8" t="s">
        <v>45</v>
      </c>
      <c r="H12" s="8" t="s">
        <v>45</v>
      </c>
      <c r="I12" s="8" t="s">
        <v>45</v>
      </c>
      <c r="J12" s="8" t="s">
        <v>45</v>
      </c>
      <c r="K12" s="8" t="s">
        <v>45</v>
      </c>
      <c r="L12" s="8" t="s">
        <v>45</v>
      </c>
      <c r="M12" s="8" t="s">
        <v>45</v>
      </c>
      <c r="N12" s="8" t="s">
        <v>45</v>
      </c>
      <c r="O12" s="8" t="s">
        <v>45</v>
      </c>
      <c r="P12" s="8" t="s">
        <v>45</v>
      </c>
      <c r="Q12" s="8" t="s">
        <v>45</v>
      </c>
      <c r="R12" s="8" t="s">
        <v>45</v>
      </c>
      <c r="S12" s="8" t="s">
        <v>45</v>
      </c>
    </row>
    <row r="13" spans="2:26" ht="15.75" customHeight="1">
      <c r="B13" s="38">
        <v>1088</v>
      </c>
      <c r="C13" s="28"/>
      <c r="D13" s="29" t="s">
        <v>15</v>
      </c>
      <c r="E13" s="9" t="s">
        <v>45</v>
      </c>
      <c r="F13" s="8" t="s">
        <v>45</v>
      </c>
      <c r="G13" s="8" t="s">
        <v>45</v>
      </c>
      <c r="H13" s="8" t="s">
        <v>45</v>
      </c>
      <c r="I13" s="8" t="s">
        <v>45</v>
      </c>
      <c r="J13" s="8" t="s">
        <v>45</v>
      </c>
      <c r="K13" s="8" t="s">
        <v>45</v>
      </c>
      <c r="L13" s="8" t="s">
        <v>45</v>
      </c>
      <c r="M13" s="8" t="s">
        <v>45</v>
      </c>
      <c r="N13" s="8" t="s">
        <v>45</v>
      </c>
      <c r="O13" s="8" t="s">
        <v>45</v>
      </c>
      <c r="P13" s="8" t="s">
        <v>45</v>
      </c>
      <c r="Q13" s="8" t="s">
        <v>45</v>
      </c>
      <c r="R13" s="8" t="s">
        <v>45</v>
      </c>
      <c r="S13" s="8" t="s">
        <v>45</v>
      </c>
    </row>
    <row r="14" spans="2:26" ht="79.5" customHeight="1">
      <c r="B14" s="446"/>
      <c r="C14" s="24" t="s">
        <v>3</v>
      </c>
      <c r="D14" s="25" t="s">
        <v>16</v>
      </c>
      <c r="E14" s="20" t="s">
        <v>45</v>
      </c>
      <c r="F14" s="21" t="s">
        <v>45</v>
      </c>
      <c r="G14" s="21" t="s">
        <v>45</v>
      </c>
      <c r="H14" s="21" t="s">
        <v>45</v>
      </c>
      <c r="I14" s="21" t="s">
        <v>45</v>
      </c>
      <c r="J14" s="21" t="s">
        <v>45</v>
      </c>
      <c r="K14" s="21" t="s">
        <v>45</v>
      </c>
      <c r="L14" s="21" t="s">
        <v>45</v>
      </c>
      <c r="M14" s="21" t="s">
        <v>45</v>
      </c>
      <c r="N14" s="21" t="s">
        <v>45</v>
      </c>
      <c r="O14" s="21" t="s">
        <v>45</v>
      </c>
      <c r="P14" s="21" t="s">
        <v>45</v>
      </c>
      <c r="Q14" s="21" t="s">
        <v>45</v>
      </c>
      <c r="R14" s="21" t="s">
        <v>45</v>
      </c>
      <c r="S14" s="21" t="s">
        <v>45</v>
      </c>
    </row>
    <row r="15" spans="2:26" ht="54">
      <c r="B15" s="446"/>
      <c r="C15" s="24" t="s">
        <v>5</v>
      </c>
      <c r="D15" s="25" t="s">
        <v>17</v>
      </c>
      <c r="E15" s="20" t="s">
        <v>45</v>
      </c>
      <c r="F15" s="21" t="s">
        <v>45</v>
      </c>
      <c r="G15" s="21" t="s">
        <v>45</v>
      </c>
      <c r="H15" s="21" t="s">
        <v>45</v>
      </c>
      <c r="I15" s="21" t="s">
        <v>45</v>
      </c>
      <c r="J15" s="21" t="s">
        <v>45</v>
      </c>
      <c r="K15" s="21" t="s">
        <v>45</v>
      </c>
      <c r="L15" s="21" t="s">
        <v>45</v>
      </c>
      <c r="M15" s="21" t="s">
        <v>45</v>
      </c>
      <c r="N15" s="21" t="s">
        <v>45</v>
      </c>
      <c r="O15" s="21" t="s">
        <v>45</v>
      </c>
      <c r="P15" s="21" t="s">
        <v>45</v>
      </c>
      <c r="Q15" s="21" t="s">
        <v>45</v>
      </c>
      <c r="R15" s="21" t="s">
        <v>45</v>
      </c>
      <c r="S15" s="21" t="s">
        <v>45</v>
      </c>
    </row>
    <row r="16" spans="2:26" ht="16.5" customHeight="1">
      <c r="B16" s="446"/>
      <c r="C16" s="24" t="s">
        <v>7</v>
      </c>
      <c r="D16" s="25" t="s">
        <v>18</v>
      </c>
      <c r="E16" s="20" t="s">
        <v>45</v>
      </c>
      <c r="F16" s="21" t="s">
        <v>45</v>
      </c>
      <c r="G16" s="21" t="s">
        <v>45</v>
      </c>
      <c r="H16" s="21" t="s">
        <v>45</v>
      </c>
      <c r="I16" s="21" t="s">
        <v>45</v>
      </c>
      <c r="J16" s="21" t="s">
        <v>45</v>
      </c>
      <c r="K16" s="21" t="s">
        <v>45</v>
      </c>
      <c r="L16" s="21" t="s">
        <v>45</v>
      </c>
      <c r="M16" s="21" t="s">
        <v>45</v>
      </c>
      <c r="N16" s="21" t="s">
        <v>45</v>
      </c>
      <c r="O16" s="21" t="s">
        <v>45</v>
      </c>
      <c r="P16" s="21" t="s">
        <v>45</v>
      </c>
      <c r="Q16" s="21" t="s">
        <v>45</v>
      </c>
      <c r="R16" s="21" t="s">
        <v>45</v>
      </c>
      <c r="S16" s="21" t="s">
        <v>45</v>
      </c>
    </row>
    <row r="17" spans="2:19" ht="15.75" customHeight="1">
      <c r="B17" s="38">
        <v>1160</v>
      </c>
      <c r="C17" s="41"/>
      <c r="D17" s="41" t="s">
        <v>46</v>
      </c>
      <c r="E17" s="9" t="s">
        <v>45</v>
      </c>
      <c r="F17" s="8" t="s">
        <v>45</v>
      </c>
      <c r="G17" s="8" t="s">
        <v>45</v>
      </c>
      <c r="H17" s="8" t="s">
        <v>45</v>
      </c>
      <c r="I17" s="8" t="s">
        <v>45</v>
      </c>
      <c r="J17" s="8" t="s">
        <v>45</v>
      </c>
      <c r="K17" s="8" t="s">
        <v>45</v>
      </c>
      <c r="L17" s="8" t="s">
        <v>45</v>
      </c>
      <c r="M17" s="8" t="s">
        <v>45</v>
      </c>
      <c r="N17" s="8" t="s">
        <v>45</v>
      </c>
      <c r="O17" s="8" t="s">
        <v>45</v>
      </c>
      <c r="P17" s="8" t="s">
        <v>45</v>
      </c>
      <c r="Q17" s="8" t="s">
        <v>45</v>
      </c>
      <c r="R17" s="8" t="s">
        <v>45</v>
      </c>
      <c r="S17" s="8" t="s">
        <v>45</v>
      </c>
    </row>
    <row r="18" spans="2:19" s="2" customFormat="1" ht="54">
      <c r="B18" s="446"/>
      <c r="C18" s="36" t="s">
        <v>3</v>
      </c>
      <c r="D18" s="37" t="s">
        <v>47</v>
      </c>
      <c r="E18" s="20" t="s">
        <v>45</v>
      </c>
      <c r="F18" s="21" t="s">
        <v>45</v>
      </c>
      <c r="G18" s="21" t="s">
        <v>45</v>
      </c>
      <c r="H18" s="21" t="s">
        <v>45</v>
      </c>
      <c r="I18" s="21" t="s">
        <v>45</v>
      </c>
      <c r="J18" s="21" t="s">
        <v>45</v>
      </c>
      <c r="K18" s="21" t="s">
        <v>45</v>
      </c>
      <c r="L18" s="21" t="s">
        <v>45</v>
      </c>
      <c r="M18" s="21" t="s">
        <v>45</v>
      </c>
      <c r="N18" s="21" t="s">
        <v>45</v>
      </c>
      <c r="O18" s="21" t="s">
        <v>45</v>
      </c>
      <c r="P18" s="21" t="s">
        <v>45</v>
      </c>
      <c r="Q18" s="21" t="s">
        <v>45</v>
      </c>
      <c r="R18" s="21" t="s">
        <v>45</v>
      </c>
      <c r="S18" s="21" t="s">
        <v>45</v>
      </c>
    </row>
    <row r="19" spans="2:19" s="2" customFormat="1" ht="27">
      <c r="B19" s="446"/>
      <c r="C19" s="33" t="s">
        <v>5</v>
      </c>
      <c r="D19" s="25" t="s">
        <v>48</v>
      </c>
      <c r="E19" s="20" t="s">
        <v>45</v>
      </c>
      <c r="F19" s="21" t="s">
        <v>45</v>
      </c>
      <c r="G19" s="21" t="s">
        <v>45</v>
      </c>
      <c r="H19" s="21" t="s">
        <v>45</v>
      </c>
      <c r="I19" s="21" t="s">
        <v>45</v>
      </c>
      <c r="J19" s="21" t="s">
        <v>45</v>
      </c>
      <c r="K19" s="21" t="s">
        <v>45</v>
      </c>
      <c r="L19" s="21" t="s">
        <v>45</v>
      </c>
      <c r="M19" s="21" t="s">
        <v>45</v>
      </c>
      <c r="N19" s="21" t="s">
        <v>45</v>
      </c>
      <c r="O19" s="21" t="s">
        <v>45</v>
      </c>
      <c r="P19" s="21" t="s">
        <v>45</v>
      </c>
      <c r="Q19" s="21" t="s">
        <v>45</v>
      </c>
      <c r="R19" s="21" t="s">
        <v>45</v>
      </c>
      <c r="S19" s="21" t="s">
        <v>45</v>
      </c>
    </row>
    <row r="20" spans="2:19" s="2" customFormat="1" ht="15.75" customHeight="1">
      <c r="B20" s="446"/>
      <c r="C20" s="33" t="s">
        <v>7</v>
      </c>
      <c r="D20" s="25" t="s">
        <v>49</v>
      </c>
      <c r="E20" s="20" t="s">
        <v>45</v>
      </c>
      <c r="F20" s="21" t="s">
        <v>45</v>
      </c>
      <c r="G20" s="21" t="s">
        <v>45</v>
      </c>
      <c r="H20" s="21" t="s">
        <v>45</v>
      </c>
      <c r="I20" s="21" t="s">
        <v>45</v>
      </c>
      <c r="J20" s="21" t="s">
        <v>45</v>
      </c>
      <c r="K20" s="21" t="s">
        <v>45</v>
      </c>
      <c r="L20" s="21" t="s">
        <v>45</v>
      </c>
      <c r="M20" s="21" t="s">
        <v>45</v>
      </c>
      <c r="N20" s="21" t="s">
        <v>45</v>
      </c>
      <c r="O20" s="21" t="s">
        <v>45</v>
      </c>
      <c r="P20" s="21" t="s">
        <v>45</v>
      </c>
      <c r="Q20" s="21" t="s">
        <v>45</v>
      </c>
      <c r="R20" s="21" t="s">
        <v>45</v>
      </c>
      <c r="S20" s="21" t="s">
        <v>45</v>
      </c>
    </row>
    <row r="21" spans="2:19" s="2" customFormat="1" ht="67.5">
      <c r="B21" s="26"/>
      <c r="C21" s="33" t="s">
        <v>9</v>
      </c>
      <c r="D21" s="25" t="s">
        <v>50</v>
      </c>
      <c r="E21" s="20" t="s">
        <v>45</v>
      </c>
      <c r="F21" s="21" t="s">
        <v>45</v>
      </c>
      <c r="G21" s="21" t="s">
        <v>45</v>
      </c>
      <c r="H21" s="21" t="s">
        <v>45</v>
      </c>
      <c r="I21" s="21" t="s">
        <v>45</v>
      </c>
      <c r="J21" s="21" t="s">
        <v>45</v>
      </c>
      <c r="K21" s="21" t="s">
        <v>45</v>
      </c>
      <c r="L21" s="21" t="s">
        <v>45</v>
      </c>
      <c r="M21" s="21" t="s">
        <v>45</v>
      </c>
      <c r="N21" s="21" t="s">
        <v>45</v>
      </c>
      <c r="O21" s="21" t="s">
        <v>45</v>
      </c>
      <c r="P21" s="21" t="s">
        <v>45</v>
      </c>
      <c r="Q21" s="21" t="s">
        <v>45</v>
      </c>
      <c r="R21" s="21" t="s">
        <v>45</v>
      </c>
      <c r="S21" s="21" t="s">
        <v>45</v>
      </c>
    </row>
    <row r="22" spans="2:19" s="2" customFormat="1" ht="40.5">
      <c r="B22" s="35"/>
      <c r="C22" s="33" t="s">
        <v>11</v>
      </c>
      <c r="D22" s="25" t="s">
        <v>51</v>
      </c>
      <c r="E22" s="20" t="s">
        <v>45</v>
      </c>
      <c r="F22" s="21" t="s">
        <v>45</v>
      </c>
      <c r="G22" s="21" t="s">
        <v>45</v>
      </c>
      <c r="H22" s="21" t="s">
        <v>45</v>
      </c>
      <c r="I22" s="21" t="s">
        <v>45</v>
      </c>
      <c r="J22" s="21" t="s">
        <v>45</v>
      </c>
      <c r="K22" s="21" t="s">
        <v>45</v>
      </c>
      <c r="L22" s="21" t="s">
        <v>45</v>
      </c>
      <c r="M22" s="21" t="s">
        <v>45</v>
      </c>
      <c r="N22" s="21" t="s">
        <v>45</v>
      </c>
      <c r="O22" s="21" t="s">
        <v>45</v>
      </c>
      <c r="P22" s="21" t="s">
        <v>45</v>
      </c>
      <c r="Q22" s="21" t="s">
        <v>45</v>
      </c>
      <c r="R22" s="21" t="s">
        <v>45</v>
      </c>
      <c r="S22" s="21" t="s">
        <v>45</v>
      </c>
    </row>
    <row r="23" spans="2:19" s="2" customFormat="1" ht="15.75" customHeight="1">
      <c r="B23" s="34" t="s">
        <v>0</v>
      </c>
      <c r="C23" s="30"/>
      <c r="D23" s="31"/>
      <c r="E23" s="8" t="s">
        <v>45</v>
      </c>
      <c r="F23" s="8" t="s">
        <v>45</v>
      </c>
      <c r="G23" s="8" t="s">
        <v>45</v>
      </c>
      <c r="H23" s="8" t="s">
        <v>45</v>
      </c>
      <c r="I23" s="8" t="s">
        <v>45</v>
      </c>
      <c r="J23" s="8" t="s">
        <v>45</v>
      </c>
      <c r="K23" s="8" t="s">
        <v>45</v>
      </c>
      <c r="L23" s="8" t="s">
        <v>45</v>
      </c>
      <c r="M23" s="8" t="s">
        <v>45</v>
      </c>
      <c r="N23" s="8" t="s">
        <v>45</v>
      </c>
      <c r="O23" s="8" t="s">
        <v>45</v>
      </c>
      <c r="P23" s="8" t="s">
        <v>45</v>
      </c>
      <c r="Q23" s="8" t="s">
        <v>45</v>
      </c>
      <c r="R23" s="8" t="s">
        <v>45</v>
      </c>
      <c r="S23" s="8" t="s">
        <v>45</v>
      </c>
    </row>
    <row r="24" spans="2:19" ht="27">
      <c r="B24" s="38">
        <v>1099</v>
      </c>
      <c r="C24" s="39"/>
      <c r="D24" s="40" t="s">
        <v>2</v>
      </c>
      <c r="E24" s="9" t="s">
        <v>45</v>
      </c>
      <c r="F24" s="8" t="s">
        <v>45</v>
      </c>
      <c r="G24" s="8" t="s">
        <v>45</v>
      </c>
      <c r="H24" s="8" t="s">
        <v>45</v>
      </c>
      <c r="I24" s="8" t="s">
        <v>45</v>
      </c>
      <c r="J24" s="8" t="s">
        <v>45</v>
      </c>
      <c r="K24" s="8" t="s">
        <v>45</v>
      </c>
      <c r="L24" s="8" t="s">
        <v>45</v>
      </c>
      <c r="M24" s="8" t="s">
        <v>45</v>
      </c>
      <c r="N24" s="8" t="s">
        <v>45</v>
      </c>
      <c r="O24" s="8" t="s">
        <v>45</v>
      </c>
      <c r="P24" s="8" t="s">
        <v>45</v>
      </c>
      <c r="Q24" s="8" t="s">
        <v>45</v>
      </c>
      <c r="R24" s="8" t="s">
        <v>45</v>
      </c>
      <c r="S24" s="8" t="s">
        <v>45</v>
      </c>
    </row>
    <row r="25" spans="2:19" ht="27">
      <c r="B25" s="446"/>
      <c r="C25" s="18" t="s">
        <v>3</v>
      </c>
      <c r="D25" s="19" t="s">
        <v>4</v>
      </c>
      <c r="E25" s="20" t="s">
        <v>45</v>
      </c>
      <c r="F25" s="21" t="s">
        <v>45</v>
      </c>
      <c r="G25" s="21" t="s">
        <v>45</v>
      </c>
      <c r="H25" s="21" t="s">
        <v>45</v>
      </c>
      <c r="I25" s="21" t="s">
        <v>45</v>
      </c>
      <c r="J25" s="21" t="s">
        <v>45</v>
      </c>
      <c r="K25" s="21" t="s">
        <v>45</v>
      </c>
      <c r="L25" s="21" t="s">
        <v>45</v>
      </c>
      <c r="M25" s="21" t="s">
        <v>45</v>
      </c>
      <c r="N25" s="21" t="s">
        <v>45</v>
      </c>
      <c r="O25" s="21" t="s">
        <v>45</v>
      </c>
      <c r="P25" s="21" t="s">
        <v>45</v>
      </c>
      <c r="Q25" s="21" t="s">
        <v>45</v>
      </c>
      <c r="R25" s="21" t="s">
        <v>45</v>
      </c>
      <c r="S25" s="21" t="s">
        <v>45</v>
      </c>
    </row>
    <row r="26" spans="2:19" ht="40.5">
      <c r="B26" s="446"/>
      <c r="C26" s="18" t="s">
        <v>5</v>
      </c>
      <c r="D26" s="19" t="s">
        <v>6</v>
      </c>
      <c r="E26" s="20" t="s">
        <v>45</v>
      </c>
      <c r="F26" s="21" t="s">
        <v>45</v>
      </c>
      <c r="G26" s="21" t="s">
        <v>45</v>
      </c>
      <c r="H26" s="21" t="s">
        <v>45</v>
      </c>
      <c r="I26" s="21" t="s">
        <v>45</v>
      </c>
      <c r="J26" s="21" t="s">
        <v>45</v>
      </c>
      <c r="K26" s="21" t="s">
        <v>45</v>
      </c>
      <c r="L26" s="21" t="s">
        <v>45</v>
      </c>
      <c r="M26" s="21" t="s">
        <v>45</v>
      </c>
      <c r="N26" s="21" t="s">
        <v>45</v>
      </c>
      <c r="O26" s="21" t="s">
        <v>45</v>
      </c>
      <c r="P26" s="21" t="s">
        <v>45</v>
      </c>
      <c r="Q26" s="21" t="s">
        <v>45</v>
      </c>
      <c r="R26" s="21" t="s">
        <v>45</v>
      </c>
      <c r="S26" s="21" t="s">
        <v>45</v>
      </c>
    </row>
    <row r="27" spans="2:19" ht="15.75" customHeight="1">
      <c r="B27" s="446"/>
      <c r="C27" s="18" t="s">
        <v>7</v>
      </c>
      <c r="D27" s="19" t="s">
        <v>8</v>
      </c>
      <c r="E27" s="20" t="s">
        <v>45</v>
      </c>
      <c r="F27" s="21" t="s">
        <v>45</v>
      </c>
      <c r="G27" s="21" t="s">
        <v>45</v>
      </c>
      <c r="H27" s="21" t="s">
        <v>45</v>
      </c>
      <c r="I27" s="21" t="s">
        <v>45</v>
      </c>
      <c r="J27" s="21" t="s">
        <v>45</v>
      </c>
      <c r="K27" s="21" t="s">
        <v>45</v>
      </c>
      <c r="L27" s="21" t="s">
        <v>45</v>
      </c>
      <c r="M27" s="21" t="s">
        <v>45</v>
      </c>
      <c r="N27" s="21" t="s">
        <v>45</v>
      </c>
      <c r="O27" s="21" t="s">
        <v>45</v>
      </c>
      <c r="P27" s="21" t="s">
        <v>45</v>
      </c>
      <c r="Q27" s="21" t="s">
        <v>45</v>
      </c>
      <c r="R27" s="21" t="s">
        <v>45</v>
      </c>
      <c r="S27" s="21" t="s">
        <v>45</v>
      </c>
    </row>
    <row r="28" spans="2:19" ht="27">
      <c r="B28" s="26"/>
      <c r="C28" s="18" t="s">
        <v>9</v>
      </c>
      <c r="D28" s="19" t="s">
        <v>10</v>
      </c>
      <c r="E28" s="20" t="s">
        <v>45</v>
      </c>
      <c r="F28" s="21" t="s">
        <v>45</v>
      </c>
      <c r="G28" s="21" t="s">
        <v>45</v>
      </c>
      <c r="H28" s="21" t="s">
        <v>45</v>
      </c>
      <c r="I28" s="21" t="s">
        <v>45</v>
      </c>
      <c r="J28" s="21" t="s">
        <v>45</v>
      </c>
      <c r="K28" s="21" t="s">
        <v>45</v>
      </c>
      <c r="L28" s="21" t="s">
        <v>45</v>
      </c>
      <c r="M28" s="21" t="s">
        <v>45</v>
      </c>
      <c r="N28" s="21" t="s">
        <v>45</v>
      </c>
      <c r="O28" s="21" t="s">
        <v>45</v>
      </c>
      <c r="P28" s="21" t="s">
        <v>45</v>
      </c>
      <c r="Q28" s="21" t="s">
        <v>45</v>
      </c>
      <c r="R28" s="21" t="s">
        <v>45</v>
      </c>
      <c r="S28" s="21" t="s">
        <v>45</v>
      </c>
    </row>
    <row r="29" spans="2:19" ht="27">
      <c r="B29" s="32"/>
      <c r="C29" s="18" t="s">
        <v>11</v>
      </c>
      <c r="D29" s="19" t="s">
        <v>12</v>
      </c>
      <c r="E29" s="20" t="s">
        <v>45</v>
      </c>
      <c r="F29" s="21" t="s">
        <v>45</v>
      </c>
      <c r="G29" s="21" t="s">
        <v>45</v>
      </c>
      <c r="H29" s="21" t="s">
        <v>45</v>
      </c>
      <c r="I29" s="21" t="s">
        <v>45</v>
      </c>
      <c r="J29" s="21" t="s">
        <v>45</v>
      </c>
      <c r="K29" s="21" t="s">
        <v>45</v>
      </c>
      <c r="L29" s="21" t="s">
        <v>45</v>
      </c>
      <c r="M29" s="21" t="s">
        <v>45</v>
      </c>
      <c r="N29" s="21" t="s">
        <v>45</v>
      </c>
      <c r="O29" s="21" t="s">
        <v>45</v>
      </c>
      <c r="P29" s="21" t="s">
        <v>45</v>
      </c>
      <c r="Q29" s="21" t="s">
        <v>45</v>
      </c>
      <c r="R29" s="21" t="s">
        <v>45</v>
      </c>
      <c r="S29" s="21" t="s">
        <v>45</v>
      </c>
    </row>
    <row r="30" spans="2:19" ht="67.5">
      <c r="B30" s="32"/>
      <c r="C30" s="18" t="s">
        <v>13</v>
      </c>
      <c r="D30" s="19" t="s">
        <v>14</v>
      </c>
      <c r="E30" s="20" t="s">
        <v>45</v>
      </c>
      <c r="F30" s="21" t="s">
        <v>45</v>
      </c>
      <c r="G30" s="21" t="s">
        <v>45</v>
      </c>
      <c r="H30" s="21" t="s">
        <v>45</v>
      </c>
      <c r="I30" s="21" t="s">
        <v>45</v>
      </c>
      <c r="J30" s="21" t="s">
        <v>45</v>
      </c>
      <c r="K30" s="21" t="s">
        <v>45</v>
      </c>
      <c r="L30" s="21" t="s">
        <v>45</v>
      </c>
      <c r="M30" s="21" t="s">
        <v>45</v>
      </c>
      <c r="N30" s="21" t="s">
        <v>45</v>
      </c>
      <c r="O30" s="21" t="s">
        <v>45</v>
      </c>
      <c r="P30" s="21" t="s">
        <v>45</v>
      </c>
      <c r="Q30" s="21" t="s">
        <v>45</v>
      </c>
      <c r="R30" s="21" t="s">
        <v>45</v>
      </c>
      <c r="S30" s="21" t="s">
        <v>45</v>
      </c>
    </row>
    <row r="31" spans="2:19">
      <c r="B31" s="17" t="s">
        <v>25</v>
      </c>
      <c r="C31" s="17" t="s">
        <v>25</v>
      </c>
      <c r="D31" s="17" t="s">
        <v>26</v>
      </c>
      <c r="E31" s="15"/>
      <c r="F31" s="16"/>
      <c r="G31" s="16"/>
      <c r="H31" s="16"/>
      <c r="I31" s="16"/>
      <c r="J31" s="16"/>
      <c r="K31" s="16"/>
      <c r="L31" s="16"/>
      <c r="M31" s="16"/>
      <c r="N31" s="16"/>
      <c r="O31" s="16"/>
      <c r="P31" s="16"/>
      <c r="Q31" s="16"/>
      <c r="R31" s="16"/>
      <c r="S31" s="16"/>
    </row>
    <row r="32" spans="2:19">
      <c r="K32" s="2"/>
    </row>
    <row r="33" spans="2:11">
      <c r="B33" s="10"/>
      <c r="K33" s="2"/>
    </row>
    <row r="34" spans="2:11">
      <c r="K34" s="2"/>
    </row>
    <row r="35" spans="2:11">
      <c r="K35" s="2"/>
    </row>
  </sheetData>
  <mergeCells count="15">
    <mergeCell ref="O9:R9"/>
    <mergeCell ref="S9:S10"/>
    <mergeCell ref="D7:D10"/>
    <mergeCell ref="B9:B10"/>
    <mergeCell ref="C9:C10"/>
    <mergeCell ref="F8:S8"/>
    <mergeCell ref="E7:S7"/>
    <mergeCell ref="G9:M9"/>
    <mergeCell ref="E8:E10"/>
    <mergeCell ref="F9:F10"/>
    <mergeCell ref="B25:B27"/>
    <mergeCell ref="B18:B20"/>
    <mergeCell ref="B7:C8"/>
    <mergeCell ref="B14:B16"/>
    <mergeCell ref="N9:N10"/>
  </mergeCells>
  <conditionalFormatting sqref="N9 K10 F9 O10:R10 S9">
    <cfRule type="cellIs" dxfId="0" priority="7" stopIfTrue="1" operator="equal">
      <formula>0</formula>
    </cfRule>
  </conditionalFormatting>
  <pageMargins left="0.15748031496062992" right="0.15748031496062992" top="0.19685039370078741" bottom="0.19685039370078741" header="0.31496062992125984" footer="0.31496062992125984"/>
  <pageSetup paperSize="9" scale="60" orientation="landscape"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19"/>
  <sheetViews>
    <sheetView tabSelected="1" topLeftCell="B7" zoomScale="88" zoomScaleNormal="88" workbookViewId="0">
      <selection activeCell="J14" sqref="J14"/>
    </sheetView>
  </sheetViews>
  <sheetFormatPr defaultColWidth="9.140625" defaultRowHeight="13.5"/>
  <cols>
    <col min="1" max="1" width="6.28515625" style="80" hidden="1" customWidth="1"/>
    <col min="2" max="3" width="8.7109375" style="72" customWidth="1"/>
    <col min="4" max="4" width="7.140625" style="73" customWidth="1"/>
    <col min="5" max="5" width="6.42578125" style="73" customWidth="1"/>
    <col min="6" max="6" width="40.85546875" style="73" customWidth="1"/>
    <col min="7" max="7" width="84.42578125" style="72" customWidth="1"/>
    <col min="8" max="8" width="19.5703125" style="74" customWidth="1"/>
    <col min="9" max="9" width="15.5703125" style="80" customWidth="1"/>
    <col min="10" max="16384" width="9.140625" style="80"/>
  </cols>
  <sheetData>
    <row r="1" spans="2:8" ht="16.5">
      <c r="H1" s="425" t="s">
        <v>263</v>
      </c>
    </row>
    <row r="2" spans="2:8" ht="16.5">
      <c r="H2" s="426" t="s">
        <v>921</v>
      </c>
    </row>
    <row r="3" spans="2:8">
      <c r="H3" s="75"/>
    </row>
    <row r="4" spans="2:8" ht="57.75" customHeight="1">
      <c r="B4" s="465" t="s">
        <v>973</v>
      </c>
      <c r="C4" s="465"/>
      <c r="D4" s="465"/>
      <c r="E4" s="465"/>
      <c r="F4" s="465"/>
      <c r="G4" s="465"/>
      <c r="H4" s="465"/>
    </row>
    <row r="5" spans="2:8" ht="16.5" customHeight="1">
      <c r="H5" s="76" t="s">
        <v>85</v>
      </c>
    </row>
    <row r="6" spans="2:8" ht="34.5" customHeight="1">
      <c r="B6" s="466" t="s">
        <v>264</v>
      </c>
      <c r="C6" s="467"/>
      <c r="D6" s="468" t="s">
        <v>88</v>
      </c>
      <c r="E6" s="468"/>
      <c r="F6" s="468"/>
      <c r="G6" s="468" t="s">
        <v>265</v>
      </c>
      <c r="H6" s="469" t="s">
        <v>84</v>
      </c>
    </row>
    <row r="7" spans="2:8" ht="49.5" customHeight="1">
      <c r="B7" s="126" t="s">
        <v>20</v>
      </c>
      <c r="C7" s="126" t="s">
        <v>23</v>
      </c>
      <c r="D7" s="468"/>
      <c r="E7" s="468"/>
      <c r="F7" s="468"/>
      <c r="G7" s="468"/>
      <c r="H7" s="469"/>
    </row>
    <row r="8" spans="2:8" ht="12.75" customHeight="1">
      <c r="B8" s="127">
        <v>1</v>
      </c>
      <c r="C8" s="127">
        <v>2</v>
      </c>
      <c r="D8" s="470">
        <v>3</v>
      </c>
      <c r="E8" s="470"/>
      <c r="F8" s="470"/>
      <c r="G8" s="127">
        <v>4</v>
      </c>
      <c r="H8" s="77">
        <v>5</v>
      </c>
    </row>
    <row r="9" spans="2:8" ht="32.25" customHeight="1">
      <c r="B9" s="451" t="s">
        <v>266</v>
      </c>
      <c r="C9" s="452"/>
      <c r="D9" s="452"/>
      <c r="E9" s="452"/>
      <c r="F9" s="452"/>
      <c r="G9" s="453"/>
      <c r="H9" s="315">
        <f>H10+H15+H20+H27+H32</f>
        <v>2299755.7999999998</v>
      </c>
    </row>
    <row r="10" spans="2:8" s="238" customFormat="1" ht="50.25" customHeight="1">
      <c r="B10" s="320">
        <v>1033</v>
      </c>
      <c r="C10" s="454" t="s">
        <v>1103</v>
      </c>
      <c r="D10" s="455"/>
      <c r="E10" s="455"/>
      <c r="F10" s="456"/>
      <c r="G10" s="376"/>
      <c r="H10" s="326">
        <f>H11+H13</f>
        <v>56941</v>
      </c>
    </row>
    <row r="11" spans="2:8" s="238" customFormat="1" ht="35.25" customHeight="1">
      <c r="B11" s="377"/>
      <c r="C11" s="247">
        <v>11003</v>
      </c>
      <c r="D11" s="460" t="s">
        <v>1136</v>
      </c>
      <c r="E11" s="460"/>
      <c r="F11" s="460"/>
      <c r="G11" s="247" t="s">
        <v>266</v>
      </c>
      <c r="H11" s="243">
        <f t="shared" ref="H11" si="0">H12</f>
        <v>38941</v>
      </c>
    </row>
    <row r="12" spans="2:8" s="238" customFormat="1" ht="32.25" customHeight="1">
      <c r="B12" s="378"/>
      <c r="C12" s="286"/>
      <c r="D12" s="287"/>
      <c r="E12" s="287"/>
      <c r="F12" s="287"/>
      <c r="G12" s="272" t="s">
        <v>267</v>
      </c>
      <c r="H12" s="273">
        <v>38941</v>
      </c>
    </row>
    <row r="13" spans="2:8" s="238" customFormat="1" ht="32.25" customHeight="1">
      <c r="B13" s="378"/>
      <c r="C13" s="128">
        <v>12003</v>
      </c>
      <c r="D13" s="460" t="s">
        <v>1146</v>
      </c>
      <c r="E13" s="460"/>
      <c r="F13" s="460"/>
      <c r="G13" s="444" t="s">
        <v>266</v>
      </c>
      <c r="H13" s="288">
        <f>H14</f>
        <v>18000</v>
      </c>
    </row>
    <row r="14" spans="2:8" s="238" customFormat="1" ht="32.25" customHeight="1">
      <c r="B14" s="378"/>
      <c r="C14" s="638"/>
      <c r="D14" s="639"/>
      <c r="E14" s="639"/>
      <c r="F14" s="640"/>
      <c r="G14" s="445" t="s">
        <v>1145</v>
      </c>
      <c r="H14" s="273">
        <v>18000</v>
      </c>
    </row>
    <row r="15" spans="2:8" s="238" customFormat="1" ht="37.5" customHeight="1">
      <c r="B15" s="320">
        <v>1091</v>
      </c>
      <c r="C15" s="454" t="s">
        <v>268</v>
      </c>
      <c r="D15" s="455"/>
      <c r="E15" s="455"/>
      <c r="F15" s="456"/>
      <c r="G15" s="250"/>
      <c r="H15" s="243">
        <f>H16+H18</f>
        <v>963675.8</v>
      </c>
    </row>
    <row r="16" spans="2:8" s="238" customFormat="1" ht="36.75" customHeight="1">
      <c r="B16" s="457"/>
      <c r="C16" s="247">
        <v>11001</v>
      </c>
      <c r="D16" s="460" t="s">
        <v>269</v>
      </c>
      <c r="E16" s="460"/>
      <c r="F16" s="460"/>
      <c r="G16" s="247" t="s">
        <v>266</v>
      </c>
      <c r="H16" s="243">
        <f t="shared" ref="H16" si="1">H17</f>
        <v>751320.8</v>
      </c>
    </row>
    <row r="17" spans="2:8" s="238" customFormat="1" ht="37.5" customHeight="1">
      <c r="B17" s="458"/>
      <c r="C17" s="286"/>
      <c r="D17" s="287"/>
      <c r="E17" s="287"/>
      <c r="F17" s="287"/>
      <c r="G17" s="240" t="s">
        <v>270</v>
      </c>
      <c r="H17" s="273">
        <v>751320.8</v>
      </c>
    </row>
    <row r="18" spans="2:8" s="238" customFormat="1" ht="38.25" customHeight="1">
      <c r="B18" s="458"/>
      <c r="C18" s="247">
        <v>12001</v>
      </c>
      <c r="D18" s="461" t="s">
        <v>1135</v>
      </c>
      <c r="E18" s="462"/>
      <c r="F18" s="463"/>
      <c r="G18" s="88" t="s">
        <v>730</v>
      </c>
      <c r="H18" s="243">
        <f t="shared" ref="H18" si="2">H19</f>
        <v>212355</v>
      </c>
    </row>
    <row r="19" spans="2:8" s="238" customFormat="1" ht="54" customHeight="1">
      <c r="B19" s="459"/>
      <c r="C19" s="286"/>
      <c r="D19" s="287"/>
      <c r="E19" s="287"/>
      <c r="F19" s="287"/>
      <c r="G19" s="240" t="s">
        <v>271</v>
      </c>
      <c r="H19" s="273">
        <v>212355</v>
      </c>
    </row>
    <row r="20" spans="2:8" ht="32.25" customHeight="1">
      <c r="B20" s="128">
        <v>1136</v>
      </c>
      <c r="C20" s="464" t="s">
        <v>272</v>
      </c>
      <c r="D20" s="464"/>
      <c r="E20" s="464"/>
      <c r="F20" s="464"/>
      <c r="G20" s="124"/>
      <c r="H20" s="78">
        <f>+H25+H23+H21</f>
        <v>1019139</v>
      </c>
    </row>
    <row r="21" spans="2:8" ht="36.75" customHeight="1">
      <c r="B21" s="480"/>
      <c r="C21" s="247">
        <v>11005</v>
      </c>
      <c r="D21" s="460" t="s">
        <v>965</v>
      </c>
      <c r="E21" s="460"/>
      <c r="F21" s="460"/>
      <c r="G21" s="247" t="s">
        <v>266</v>
      </c>
      <c r="H21" s="243">
        <f t="shared" ref="H21:H23" si="3">H22</f>
        <v>455714.7</v>
      </c>
    </row>
    <row r="22" spans="2:8" ht="37.5" customHeight="1">
      <c r="B22" s="481"/>
      <c r="C22" s="286"/>
      <c r="D22" s="287"/>
      <c r="E22" s="287"/>
      <c r="F22" s="287"/>
      <c r="G22" s="240" t="s">
        <v>754</v>
      </c>
      <c r="H22" s="273">
        <v>455714.7</v>
      </c>
    </row>
    <row r="23" spans="2:8" ht="58.5" customHeight="1">
      <c r="B23" s="481"/>
      <c r="C23" s="247">
        <v>11010</v>
      </c>
      <c r="D23" s="460" t="s">
        <v>758</v>
      </c>
      <c r="E23" s="460"/>
      <c r="F23" s="460"/>
      <c r="G23" s="247" t="s">
        <v>266</v>
      </c>
      <c r="H23" s="243">
        <f t="shared" si="3"/>
        <v>471292.3</v>
      </c>
    </row>
    <row r="24" spans="2:8" ht="37.5" customHeight="1">
      <c r="B24" s="481"/>
      <c r="C24" s="286"/>
      <c r="D24" s="287"/>
      <c r="E24" s="287"/>
      <c r="F24" s="287"/>
      <c r="G24" s="240" t="s">
        <v>755</v>
      </c>
      <c r="H24" s="273">
        <v>471292.3</v>
      </c>
    </row>
    <row r="25" spans="2:8" ht="84.75" customHeight="1">
      <c r="B25" s="481"/>
      <c r="C25" s="247">
        <v>31001</v>
      </c>
      <c r="D25" s="460" t="s">
        <v>672</v>
      </c>
      <c r="E25" s="460"/>
      <c r="F25" s="460"/>
      <c r="G25" s="247" t="s">
        <v>266</v>
      </c>
      <c r="H25" s="243">
        <f t="shared" ref="H25" si="4">+H26</f>
        <v>92132</v>
      </c>
    </row>
    <row r="26" spans="2:8" ht="42.75" customHeight="1">
      <c r="B26" s="482"/>
      <c r="C26" s="247"/>
      <c r="D26" s="265"/>
      <c r="E26" s="265"/>
      <c r="F26" s="265"/>
      <c r="G26" s="240" t="s">
        <v>657</v>
      </c>
      <c r="H26" s="256">
        <v>92132</v>
      </c>
    </row>
    <row r="27" spans="2:8" ht="41.25" customHeight="1">
      <c r="B27" s="123">
        <v>1156</v>
      </c>
      <c r="C27" s="471" t="s">
        <v>663</v>
      </c>
      <c r="D27" s="472"/>
      <c r="E27" s="472"/>
      <c r="F27" s="473"/>
      <c r="G27" s="125"/>
      <c r="H27" s="78">
        <f>H28+H30</f>
        <v>70000</v>
      </c>
    </row>
    <row r="28" spans="2:8" ht="42.75" customHeight="1">
      <c r="B28" s="483"/>
      <c r="C28" s="277">
        <v>11010</v>
      </c>
      <c r="D28" s="460" t="s">
        <v>675</v>
      </c>
      <c r="E28" s="460"/>
      <c r="F28" s="460"/>
      <c r="G28" s="247" t="s">
        <v>266</v>
      </c>
      <c r="H28" s="372">
        <f>H29</f>
        <v>60000</v>
      </c>
    </row>
    <row r="29" spans="2:8" ht="27.75" customHeight="1">
      <c r="B29" s="484"/>
      <c r="C29" s="247"/>
      <c r="D29" s="374"/>
      <c r="E29" s="282"/>
      <c r="F29" s="300"/>
      <c r="G29" s="240" t="s">
        <v>270</v>
      </c>
      <c r="H29" s="375">
        <v>60000</v>
      </c>
    </row>
    <row r="30" spans="2:8" ht="42.75" customHeight="1">
      <c r="B30" s="484"/>
      <c r="C30" s="277">
        <v>12001</v>
      </c>
      <c r="D30" s="460" t="s">
        <v>425</v>
      </c>
      <c r="E30" s="460"/>
      <c r="F30" s="460"/>
      <c r="G30" s="247" t="s">
        <v>266</v>
      </c>
      <c r="H30" s="372">
        <f>H31</f>
        <v>10000</v>
      </c>
    </row>
    <row r="31" spans="2:8" ht="27.75" customHeight="1">
      <c r="B31" s="485"/>
      <c r="C31" s="247"/>
      <c r="D31" s="374"/>
      <c r="E31" s="282"/>
      <c r="F31" s="300"/>
      <c r="G31" s="240" t="s">
        <v>270</v>
      </c>
      <c r="H31" s="375">
        <v>10000</v>
      </c>
    </row>
    <row r="32" spans="2:8" s="221" customFormat="1" ht="37.5" customHeight="1">
      <c r="B32" s="232">
        <v>1221</v>
      </c>
      <c r="C32" s="471" t="s">
        <v>664</v>
      </c>
      <c r="D32" s="472"/>
      <c r="E32" s="472"/>
      <c r="F32" s="473"/>
      <c r="G32" s="223"/>
      <c r="H32" s="78">
        <f>H33+H35</f>
        <v>190000</v>
      </c>
    </row>
    <row r="33" spans="2:9" s="373" customFormat="1" ht="38.25" customHeight="1">
      <c r="B33" s="474"/>
      <c r="C33" s="277">
        <v>11001</v>
      </c>
      <c r="D33" s="461" t="s">
        <v>665</v>
      </c>
      <c r="E33" s="462"/>
      <c r="F33" s="463"/>
      <c r="G33" s="247" t="s">
        <v>266</v>
      </c>
      <c r="H33" s="372">
        <f>H34</f>
        <v>150000</v>
      </c>
    </row>
    <row r="34" spans="2:9" s="373" customFormat="1" ht="27.75" customHeight="1">
      <c r="B34" s="475"/>
      <c r="C34" s="247"/>
      <c r="D34" s="265"/>
      <c r="E34" s="265"/>
      <c r="F34" s="300"/>
      <c r="G34" s="240" t="s">
        <v>267</v>
      </c>
      <c r="H34" s="256">
        <v>150000</v>
      </c>
    </row>
    <row r="35" spans="2:9" s="373" customFormat="1" ht="30.75" customHeight="1">
      <c r="B35" s="475"/>
      <c r="C35" s="277">
        <v>11002</v>
      </c>
      <c r="D35" s="460" t="s">
        <v>666</v>
      </c>
      <c r="E35" s="460"/>
      <c r="F35" s="460"/>
      <c r="G35" s="247" t="s">
        <v>266</v>
      </c>
      <c r="H35" s="372">
        <f>H36</f>
        <v>40000</v>
      </c>
    </row>
    <row r="36" spans="2:9" s="373" customFormat="1" ht="28.5" customHeight="1">
      <c r="B36" s="476"/>
      <c r="C36" s="247"/>
      <c r="D36" s="374"/>
      <c r="E36" s="282"/>
      <c r="F36" s="300"/>
      <c r="G36" s="240" t="s">
        <v>267</v>
      </c>
      <c r="H36" s="375">
        <v>40000</v>
      </c>
    </row>
    <row r="37" spans="2:9" ht="31.5" customHeight="1">
      <c r="B37" s="477" t="s">
        <v>748</v>
      </c>
      <c r="C37" s="478"/>
      <c r="D37" s="478"/>
      <c r="E37" s="478"/>
      <c r="F37" s="478"/>
      <c r="G37" s="479"/>
      <c r="H37" s="310">
        <f>H38+H95+H98+H114+H166+H175+H188+H271+H336+H339+H356+H361+H364+H432+H437+H447+H472+H535+H540+H548</f>
        <v>24265630.734663039</v>
      </c>
      <c r="I37" s="222"/>
    </row>
    <row r="38" spans="2:9" s="238" customFormat="1" ht="27.75" customHeight="1">
      <c r="B38" s="320">
        <v>1041</v>
      </c>
      <c r="C38" s="454" t="s">
        <v>427</v>
      </c>
      <c r="D38" s="455"/>
      <c r="E38" s="455"/>
      <c r="F38" s="456"/>
      <c r="G38" s="250"/>
      <c r="H38" s="243">
        <f>H39+H74+H81+H83+H85+H87+H89+H91+H93</f>
        <v>1661337.5999999999</v>
      </c>
    </row>
    <row r="39" spans="2:9" s="238" customFormat="1" ht="67.5" customHeight="1">
      <c r="B39" s="488"/>
      <c r="C39" s="247">
        <v>11001</v>
      </c>
      <c r="D39" s="460" t="s">
        <v>428</v>
      </c>
      <c r="E39" s="460"/>
      <c r="F39" s="460"/>
      <c r="G39" s="88" t="s">
        <v>730</v>
      </c>
      <c r="H39" s="243">
        <f>SUM(H40:H73)</f>
        <v>1198073.8999999999</v>
      </c>
    </row>
    <row r="40" spans="2:9" s="238" customFormat="1" ht="24.75" customHeight="1">
      <c r="B40" s="489"/>
      <c r="C40" s="247"/>
      <c r="D40" s="253"/>
      <c r="E40" s="253"/>
      <c r="F40" s="253"/>
      <c r="G40" s="342" t="s">
        <v>429</v>
      </c>
      <c r="H40" s="370">
        <v>30000</v>
      </c>
    </row>
    <row r="41" spans="2:9" s="238" customFormat="1" ht="19.5" customHeight="1">
      <c r="B41" s="489"/>
      <c r="C41" s="247"/>
      <c r="D41" s="253"/>
      <c r="E41" s="253"/>
      <c r="F41" s="253"/>
      <c r="G41" s="342" t="s">
        <v>430</v>
      </c>
      <c r="H41" s="314">
        <v>29000</v>
      </c>
    </row>
    <row r="42" spans="2:9" s="238" customFormat="1" ht="21.75" customHeight="1">
      <c r="B42" s="489"/>
      <c r="C42" s="247"/>
      <c r="D42" s="253"/>
      <c r="E42" s="253"/>
      <c r="F42" s="253"/>
      <c r="G42" s="342" t="s">
        <v>431</v>
      </c>
      <c r="H42" s="370">
        <v>114500</v>
      </c>
    </row>
    <row r="43" spans="2:9" s="238" customFormat="1" ht="24" customHeight="1">
      <c r="B43" s="489"/>
      <c r="C43" s="247"/>
      <c r="D43" s="253"/>
      <c r="E43" s="253"/>
      <c r="F43" s="253"/>
      <c r="G43" s="342" t="s">
        <v>432</v>
      </c>
      <c r="H43" s="314">
        <v>10000</v>
      </c>
    </row>
    <row r="44" spans="2:9" s="238" customFormat="1" ht="18.75" customHeight="1">
      <c r="B44" s="489"/>
      <c r="C44" s="247"/>
      <c r="D44" s="253"/>
      <c r="E44" s="253"/>
      <c r="F44" s="253"/>
      <c r="G44" s="342" t="s">
        <v>433</v>
      </c>
      <c r="H44" s="370">
        <v>12000</v>
      </c>
    </row>
    <row r="45" spans="2:9" s="238" customFormat="1" ht="21" customHeight="1">
      <c r="B45" s="489"/>
      <c r="C45" s="247"/>
      <c r="D45" s="253"/>
      <c r="E45" s="253"/>
      <c r="F45" s="253"/>
      <c r="G45" s="342" t="s">
        <v>434</v>
      </c>
      <c r="H45" s="314">
        <v>338320</v>
      </c>
    </row>
    <row r="46" spans="2:9" s="238" customFormat="1" ht="21.75" customHeight="1">
      <c r="B46" s="489"/>
      <c r="C46" s="247"/>
      <c r="D46" s="253"/>
      <c r="E46" s="253"/>
      <c r="F46" s="253"/>
      <c r="G46" s="342" t="s">
        <v>435</v>
      </c>
      <c r="H46" s="370">
        <v>19000</v>
      </c>
    </row>
    <row r="47" spans="2:9" s="238" customFormat="1" ht="22.5" customHeight="1">
      <c r="B47" s="489"/>
      <c r="C47" s="247"/>
      <c r="D47" s="253"/>
      <c r="E47" s="253"/>
      <c r="F47" s="253"/>
      <c r="G47" s="342" t="s">
        <v>436</v>
      </c>
      <c r="H47" s="370">
        <v>9000</v>
      </c>
    </row>
    <row r="48" spans="2:9" s="238" customFormat="1" ht="27" customHeight="1">
      <c r="B48" s="489"/>
      <c r="C48" s="247"/>
      <c r="D48" s="253"/>
      <c r="E48" s="253"/>
      <c r="F48" s="253"/>
      <c r="G48" s="342" t="s">
        <v>437</v>
      </c>
      <c r="H48" s="370">
        <v>11000</v>
      </c>
    </row>
    <row r="49" spans="2:8" s="238" customFormat="1" ht="23.25" customHeight="1">
      <c r="B49" s="489"/>
      <c r="C49" s="247"/>
      <c r="D49" s="253"/>
      <c r="E49" s="253"/>
      <c r="F49" s="253"/>
      <c r="G49" s="342" t="s">
        <v>438</v>
      </c>
      <c r="H49" s="370">
        <v>16000</v>
      </c>
    </row>
    <row r="50" spans="2:8" s="238" customFormat="1" ht="21.75" customHeight="1">
      <c r="B50" s="489"/>
      <c r="C50" s="247"/>
      <c r="D50" s="253"/>
      <c r="E50" s="253"/>
      <c r="F50" s="253"/>
      <c r="G50" s="342" t="s">
        <v>439</v>
      </c>
      <c r="H50" s="370">
        <v>200000</v>
      </c>
    </row>
    <row r="51" spans="2:8" s="238" customFormat="1" ht="21.75" customHeight="1">
      <c r="B51" s="489"/>
      <c r="C51" s="247"/>
      <c r="D51" s="253"/>
      <c r="E51" s="253"/>
      <c r="F51" s="253"/>
      <c r="G51" s="342" t="s">
        <v>440</v>
      </c>
      <c r="H51" s="370">
        <v>16000</v>
      </c>
    </row>
    <row r="52" spans="2:8" s="238" customFormat="1" ht="25.5" customHeight="1">
      <c r="B52" s="489"/>
      <c r="C52" s="247"/>
      <c r="D52" s="253"/>
      <c r="E52" s="253"/>
      <c r="F52" s="253"/>
      <c r="G52" s="342" t="s">
        <v>441</v>
      </c>
      <c r="H52" s="370">
        <v>16000</v>
      </c>
    </row>
    <row r="53" spans="2:8" s="238" customFormat="1" ht="27.75" customHeight="1">
      <c r="B53" s="489"/>
      <c r="C53" s="247"/>
      <c r="D53" s="253"/>
      <c r="E53" s="253"/>
      <c r="F53" s="253"/>
      <c r="G53" s="342" t="s">
        <v>442</v>
      </c>
      <c r="H53" s="370">
        <v>46000</v>
      </c>
    </row>
    <row r="54" spans="2:8" s="238" customFormat="1" ht="22.5" customHeight="1">
      <c r="B54" s="489"/>
      <c r="C54" s="247"/>
      <c r="D54" s="253"/>
      <c r="E54" s="253"/>
      <c r="F54" s="253"/>
      <c r="G54" s="342" t="s">
        <v>443</v>
      </c>
      <c r="H54" s="370">
        <v>3000</v>
      </c>
    </row>
    <row r="55" spans="2:8" s="238" customFormat="1" ht="21" customHeight="1">
      <c r="B55" s="489"/>
      <c r="C55" s="247"/>
      <c r="D55" s="253"/>
      <c r="E55" s="253"/>
      <c r="F55" s="253"/>
      <c r="G55" s="342" t="s">
        <v>444</v>
      </c>
      <c r="H55" s="370">
        <v>68000</v>
      </c>
    </row>
    <row r="56" spans="2:8" s="238" customFormat="1" ht="21.75" customHeight="1">
      <c r="B56" s="489"/>
      <c r="C56" s="247"/>
      <c r="D56" s="253"/>
      <c r="E56" s="253"/>
      <c r="F56" s="253"/>
      <c r="G56" s="342" t="s">
        <v>445</v>
      </c>
      <c r="H56" s="370">
        <v>63507.9</v>
      </c>
    </row>
    <row r="57" spans="2:8" s="238" customFormat="1" ht="21.75" customHeight="1">
      <c r="B57" s="489"/>
      <c r="C57" s="247"/>
      <c r="D57" s="253"/>
      <c r="E57" s="253"/>
      <c r="F57" s="253"/>
      <c r="G57" s="342" t="s">
        <v>446</v>
      </c>
      <c r="H57" s="370">
        <v>11000</v>
      </c>
    </row>
    <row r="58" spans="2:8" s="238" customFormat="1" ht="24.75" customHeight="1">
      <c r="B58" s="489"/>
      <c r="C58" s="247"/>
      <c r="D58" s="253"/>
      <c r="E58" s="253"/>
      <c r="F58" s="253"/>
      <c r="G58" s="342" t="s">
        <v>447</v>
      </c>
      <c r="H58" s="370">
        <v>61350</v>
      </c>
    </row>
    <row r="59" spans="2:8" s="238" customFormat="1" ht="24" customHeight="1">
      <c r="B59" s="489"/>
      <c r="C59" s="247"/>
      <c r="D59" s="253"/>
      <c r="E59" s="253"/>
      <c r="F59" s="253"/>
      <c r="G59" s="342" t="s">
        <v>448</v>
      </c>
      <c r="H59" s="370">
        <v>16000</v>
      </c>
    </row>
    <row r="60" spans="2:8" s="238" customFormat="1" ht="24" customHeight="1">
      <c r="B60" s="489"/>
      <c r="C60" s="247"/>
      <c r="D60" s="253"/>
      <c r="E60" s="253"/>
      <c r="F60" s="253"/>
      <c r="G60" s="342" t="s">
        <v>449</v>
      </c>
      <c r="H60" s="370">
        <v>24000</v>
      </c>
    </row>
    <row r="61" spans="2:8" s="238" customFormat="1" ht="22.5" customHeight="1">
      <c r="B61" s="489"/>
      <c r="C61" s="247"/>
      <c r="D61" s="253"/>
      <c r="E61" s="253"/>
      <c r="F61" s="253"/>
      <c r="G61" s="342" t="s">
        <v>450</v>
      </c>
      <c r="H61" s="370">
        <v>10000</v>
      </c>
    </row>
    <row r="62" spans="2:8" s="238" customFormat="1" ht="22.5" customHeight="1">
      <c r="B62" s="489"/>
      <c r="C62" s="247"/>
      <c r="D62" s="253"/>
      <c r="E62" s="253"/>
      <c r="F62" s="253"/>
      <c r="G62" s="342" t="s">
        <v>451</v>
      </c>
      <c r="H62" s="370">
        <v>15000</v>
      </c>
    </row>
    <row r="63" spans="2:8" s="238" customFormat="1" ht="20.25" customHeight="1">
      <c r="B63" s="489"/>
      <c r="C63" s="247"/>
      <c r="D63" s="253"/>
      <c r="E63" s="253"/>
      <c r="F63" s="253"/>
      <c r="G63" s="342" t="s">
        <v>452</v>
      </c>
      <c r="H63" s="370">
        <v>13396</v>
      </c>
    </row>
    <row r="64" spans="2:8" s="238" customFormat="1" ht="24" customHeight="1">
      <c r="B64" s="489"/>
      <c r="C64" s="247"/>
      <c r="D64" s="253"/>
      <c r="E64" s="253"/>
      <c r="F64" s="253"/>
      <c r="G64" s="342" t="s">
        <v>453</v>
      </c>
      <c r="H64" s="370">
        <v>9000</v>
      </c>
    </row>
    <row r="65" spans="2:8" s="238" customFormat="1" ht="20.25" customHeight="1">
      <c r="B65" s="489"/>
      <c r="C65" s="247"/>
      <c r="D65" s="253"/>
      <c r="E65" s="253"/>
      <c r="F65" s="253"/>
      <c r="G65" s="342" t="s">
        <v>454</v>
      </c>
      <c r="H65" s="370">
        <v>9000</v>
      </c>
    </row>
    <row r="66" spans="2:8" s="238" customFormat="1" ht="21" customHeight="1">
      <c r="B66" s="489"/>
      <c r="C66" s="247"/>
      <c r="D66" s="253"/>
      <c r="E66" s="253"/>
      <c r="F66" s="253"/>
      <c r="G66" s="342" t="s">
        <v>455</v>
      </c>
      <c r="H66" s="370">
        <v>6000</v>
      </c>
    </row>
    <row r="67" spans="2:8" s="238" customFormat="1" ht="21.75" customHeight="1">
      <c r="B67" s="489"/>
      <c r="C67" s="247"/>
      <c r="D67" s="253"/>
      <c r="E67" s="253"/>
      <c r="F67" s="253"/>
      <c r="G67" s="342" t="s">
        <v>738</v>
      </c>
      <c r="H67" s="370">
        <v>4000</v>
      </c>
    </row>
    <row r="68" spans="2:8" s="238" customFormat="1" ht="20.25" customHeight="1">
      <c r="B68" s="489"/>
      <c r="C68" s="247"/>
      <c r="D68" s="253"/>
      <c r="E68" s="253"/>
      <c r="F68" s="253"/>
      <c r="G68" s="342" t="s">
        <v>456</v>
      </c>
      <c r="H68" s="370">
        <v>5000</v>
      </c>
    </row>
    <row r="69" spans="2:8" s="238" customFormat="1" ht="18.75" customHeight="1">
      <c r="B69" s="489"/>
      <c r="C69" s="247"/>
      <c r="D69" s="253"/>
      <c r="E69" s="253"/>
      <c r="F69" s="253"/>
      <c r="G69" s="369" t="s">
        <v>457</v>
      </c>
      <c r="H69" s="370">
        <v>4000</v>
      </c>
    </row>
    <row r="70" spans="2:8" s="238" customFormat="1" ht="22.5" customHeight="1">
      <c r="B70" s="489"/>
      <c r="C70" s="247"/>
      <c r="D70" s="253"/>
      <c r="E70" s="253"/>
      <c r="F70" s="253"/>
      <c r="G70" s="369" t="s">
        <v>458</v>
      </c>
      <c r="H70" s="370">
        <v>3000</v>
      </c>
    </row>
    <row r="71" spans="2:8" s="238" customFormat="1" ht="26.25" customHeight="1">
      <c r="B71" s="489"/>
      <c r="C71" s="247"/>
      <c r="D71" s="253"/>
      <c r="E71" s="253"/>
      <c r="F71" s="253"/>
      <c r="G71" s="369" t="s">
        <v>459</v>
      </c>
      <c r="H71" s="370">
        <v>3000</v>
      </c>
    </row>
    <row r="72" spans="2:8" s="238" customFormat="1" ht="29.25" customHeight="1">
      <c r="B72" s="489"/>
      <c r="C72" s="247"/>
      <c r="D72" s="253"/>
      <c r="E72" s="253"/>
      <c r="F72" s="253"/>
      <c r="G72" s="342" t="s">
        <v>460</v>
      </c>
      <c r="H72" s="370">
        <v>1500</v>
      </c>
    </row>
    <row r="73" spans="2:8" s="238" customFormat="1" ht="21.75" customHeight="1">
      <c r="B73" s="489"/>
      <c r="C73" s="247"/>
      <c r="D73" s="253"/>
      <c r="E73" s="253"/>
      <c r="F73" s="253"/>
      <c r="G73" s="342" t="s">
        <v>1129</v>
      </c>
      <c r="H73" s="370">
        <v>1500</v>
      </c>
    </row>
    <row r="74" spans="2:8" s="238" customFormat="1" ht="39.75" customHeight="1">
      <c r="B74" s="489"/>
      <c r="C74" s="247">
        <v>11003</v>
      </c>
      <c r="D74" s="460" t="s">
        <v>669</v>
      </c>
      <c r="E74" s="460"/>
      <c r="F74" s="460"/>
      <c r="G74" s="88" t="s">
        <v>730</v>
      </c>
      <c r="H74" s="243">
        <f>SUM(H75:H80)</f>
        <v>104080.2</v>
      </c>
    </row>
    <row r="75" spans="2:8" s="238" customFormat="1" ht="20.25" customHeight="1">
      <c r="B75" s="489"/>
      <c r="C75" s="247"/>
      <c r="D75" s="253"/>
      <c r="E75" s="253"/>
      <c r="F75" s="253"/>
      <c r="G75" s="89" t="s">
        <v>649</v>
      </c>
      <c r="H75" s="114">
        <v>1975</v>
      </c>
    </row>
    <row r="76" spans="2:8" s="238" customFormat="1" ht="20.25" customHeight="1">
      <c r="B76" s="489"/>
      <c r="C76" s="247"/>
      <c r="D76" s="253"/>
      <c r="E76" s="253"/>
      <c r="F76" s="253"/>
      <c r="G76" s="89" t="s">
        <v>650</v>
      </c>
      <c r="H76" s="114">
        <v>40306.1</v>
      </c>
    </row>
    <row r="77" spans="2:8" s="238" customFormat="1" ht="22.5" customHeight="1">
      <c r="B77" s="489"/>
      <c r="C77" s="247"/>
      <c r="D77" s="253"/>
      <c r="E77" s="253"/>
      <c r="F77" s="253"/>
      <c r="G77" s="89" t="s">
        <v>648</v>
      </c>
      <c r="H77" s="114">
        <v>27852.3</v>
      </c>
    </row>
    <row r="78" spans="2:8" s="238" customFormat="1" ht="24" customHeight="1">
      <c r="B78" s="489"/>
      <c r="C78" s="247"/>
      <c r="D78" s="235"/>
      <c r="E78" s="94"/>
      <c r="F78" s="94"/>
      <c r="G78" s="89" t="s">
        <v>651</v>
      </c>
      <c r="H78" s="114">
        <v>2000</v>
      </c>
    </row>
    <row r="79" spans="2:8" s="238" customFormat="1" ht="35.25" customHeight="1">
      <c r="B79" s="489"/>
      <c r="C79" s="247"/>
      <c r="D79" s="235"/>
      <c r="E79" s="94"/>
      <c r="F79" s="94"/>
      <c r="G79" s="240" t="s">
        <v>1088</v>
      </c>
      <c r="H79" s="114">
        <v>31571.599999999999</v>
      </c>
    </row>
    <row r="80" spans="2:8" s="238" customFormat="1" ht="27.75" customHeight="1">
      <c r="B80" s="489"/>
      <c r="C80" s="247"/>
      <c r="D80" s="235"/>
      <c r="E80" s="94"/>
      <c r="F80" s="94"/>
      <c r="G80" s="240" t="s">
        <v>1089</v>
      </c>
      <c r="H80" s="114">
        <v>375.2</v>
      </c>
    </row>
    <row r="81" spans="2:8" s="238" customFormat="1" ht="39.75" customHeight="1">
      <c r="B81" s="489"/>
      <c r="C81" s="247">
        <v>11005</v>
      </c>
      <c r="D81" s="460" t="s">
        <v>461</v>
      </c>
      <c r="E81" s="460"/>
      <c r="F81" s="460"/>
      <c r="G81" s="239" t="s">
        <v>670</v>
      </c>
      <c r="H81" s="243">
        <f t="shared" ref="H81" si="5">H82</f>
        <v>13022.199999999999</v>
      </c>
    </row>
    <row r="82" spans="2:8" s="238" customFormat="1" ht="24" customHeight="1">
      <c r="B82" s="489"/>
      <c r="C82" s="247"/>
      <c r="D82" s="235"/>
      <c r="E82" s="94"/>
      <c r="F82" s="94"/>
      <c r="G82" s="89" t="s">
        <v>462</v>
      </c>
      <c r="H82" s="114">
        <f>10324.8+2697.4</f>
        <v>13022.199999999999</v>
      </c>
    </row>
    <row r="83" spans="2:8" s="238" customFormat="1" ht="39.75" customHeight="1">
      <c r="B83" s="489"/>
      <c r="C83" s="247">
        <v>11006</v>
      </c>
      <c r="D83" s="460" t="s">
        <v>463</v>
      </c>
      <c r="E83" s="460"/>
      <c r="F83" s="491"/>
      <c r="G83" s="239" t="s">
        <v>670</v>
      </c>
      <c r="H83" s="243">
        <f t="shared" ref="H83" si="6">H84</f>
        <v>5075.1000000000004</v>
      </c>
    </row>
    <row r="84" spans="2:8" s="238" customFormat="1" ht="26.25" customHeight="1">
      <c r="B84" s="489"/>
      <c r="C84" s="247"/>
      <c r="D84" s="235"/>
      <c r="E84" s="94"/>
      <c r="F84" s="94"/>
      <c r="G84" s="240" t="s">
        <v>819</v>
      </c>
      <c r="H84" s="114">
        <v>5075.1000000000004</v>
      </c>
    </row>
    <row r="85" spans="2:8" s="238" customFormat="1" ht="39.75" customHeight="1">
      <c r="B85" s="489"/>
      <c r="C85" s="247">
        <v>11007</v>
      </c>
      <c r="D85" s="460" t="s">
        <v>464</v>
      </c>
      <c r="E85" s="460"/>
      <c r="F85" s="460"/>
      <c r="G85" s="239" t="s">
        <v>670</v>
      </c>
      <c r="H85" s="243">
        <f t="shared" ref="H85" si="7">H86</f>
        <v>163438.5</v>
      </c>
    </row>
    <row r="86" spans="2:8" s="238" customFormat="1" ht="28.5" customHeight="1">
      <c r="B86" s="489"/>
      <c r="C86" s="234"/>
      <c r="D86" s="235"/>
      <c r="E86" s="235"/>
      <c r="F86" s="235"/>
      <c r="G86" s="240" t="s">
        <v>820</v>
      </c>
      <c r="H86" s="114">
        <v>163438.5</v>
      </c>
    </row>
    <row r="87" spans="2:8" s="238" customFormat="1" ht="59.25" customHeight="1">
      <c r="B87" s="489"/>
      <c r="C87" s="247">
        <v>11010</v>
      </c>
      <c r="D87" s="460" t="s">
        <v>1092</v>
      </c>
      <c r="E87" s="460"/>
      <c r="F87" s="460"/>
      <c r="G87" s="239" t="s">
        <v>670</v>
      </c>
      <c r="H87" s="243">
        <f t="shared" ref="H87:H89" si="8">H88</f>
        <v>94774.7</v>
      </c>
    </row>
    <row r="88" spans="2:8" s="238" customFormat="1" ht="25.5" customHeight="1">
      <c r="B88" s="489"/>
      <c r="C88" s="247"/>
      <c r="D88" s="235"/>
      <c r="E88" s="94"/>
      <c r="F88" s="94"/>
      <c r="G88" s="240" t="s">
        <v>1094</v>
      </c>
      <c r="H88" s="114">
        <v>94774.7</v>
      </c>
    </row>
    <row r="89" spans="2:8" s="238" customFormat="1" ht="38.25" customHeight="1">
      <c r="B89" s="489"/>
      <c r="C89" s="247">
        <v>11012</v>
      </c>
      <c r="D89" s="460" t="s">
        <v>1093</v>
      </c>
      <c r="E89" s="460"/>
      <c r="F89" s="460"/>
      <c r="G89" s="239" t="s">
        <v>670</v>
      </c>
      <c r="H89" s="243">
        <f t="shared" si="8"/>
        <v>27678.1</v>
      </c>
    </row>
    <row r="90" spans="2:8" s="238" customFormat="1" ht="24.75" customHeight="1">
      <c r="B90" s="489"/>
      <c r="C90" s="247"/>
      <c r="D90" s="235"/>
      <c r="E90" s="94"/>
      <c r="F90" s="94"/>
      <c r="G90" s="240" t="s">
        <v>1094</v>
      </c>
      <c r="H90" s="114">
        <v>27678.1</v>
      </c>
    </row>
    <row r="91" spans="2:8" s="238" customFormat="1" ht="55.5" customHeight="1">
      <c r="B91" s="489"/>
      <c r="C91" s="247">
        <v>11022</v>
      </c>
      <c r="D91" s="460" t="s">
        <v>671</v>
      </c>
      <c r="E91" s="460"/>
      <c r="F91" s="460"/>
      <c r="G91" s="239" t="s">
        <v>670</v>
      </c>
      <c r="H91" s="243">
        <f t="shared" ref="H91" si="9">H92</f>
        <v>571.20000000000005</v>
      </c>
    </row>
    <row r="92" spans="2:8" s="238" customFormat="1" ht="24" customHeight="1">
      <c r="B92" s="490"/>
      <c r="C92" s="247"/>
      <c r="D92" s="235"/>
      <c r="E92" s="94"/>
      <c r="F92" s="94"/>
      <c r="G92" s="240" t="s">
        <v>1094</v>
      </c>
      <c r="H92" s="114">
        <v>571.20000000000005</v>
      </c>
    </row>
    <row r="93" spans="2:8" s="238" customFormat="1" ht="40.5" customHeight="1">
      <c r="B93" s="353"/>
      <c r="C93" s="247">
        <v>11026</v>
      </c>
      <c r="D93" s="461" t="s">
        <v>1090</v>
      </c>
      <c r="E93" s="462"/>
      <c r="F93" s="492"/>
      <c r="G93" s="88" t="s">
        <v>730</v>
      </c>
      <c r="H93" s="243">
        <f>H94</f>
        <v>54623.7</v>
      </c>
    </row>
    <row r="94" spans="2:8" s="238" customFormat="1" ht="28.5" customHeight="1">
      <c r="B94" s="353"/>
      <c r="C94" s="247"/>
      <c r="D94" s="235"/>
      <c r="E94" s="94"/>
      <c r="F94" s="94"/>
      <c r="G94" s="371" t="s">
        <v>1091</v>
      </c>
      <c r="H94" s="114">
        <v>54623.7</v>
      </c>
    </row>
    <row r="95" spans="2:8" s="238" customFormat="1" ht="39.75" customHeight="1">
      <c r="B95" s="249">
        <v>1045</v>
      </c>
      <c r="C95" s="493" t="s">
        <v>1109</v>
      </c>
      <c r="D95" s="494"/>
      <c r="E95" s="494"/>
      <c r="F95" s="495"/>
      <c r="G95" s="88"/>
      <c r="H95" s="243">
        <f>H96</f>
        <v>23846</v>
      </c>
    </row>
    <row r="96" spans="2:8" s="238" customFormat="1" ht="55.5" customHeight="1">
      <c r="B96" s="353"/>
      <c r="C96" s="250">
        <v>11002</v>
      </c>
      <c r="D96" s="491" t="s">
        <v>1110</v>
      </c>
      <c r="E96" s="491"/>
      <c r="F96" s="491"/>
      <c r="G96" s="88" t="s">
        <v>730</v>
      </c>
      <c r="H96" s="243">
        <f t="shared" ref="H96" si="10">H97</f>
        <v>23846</v>
      </c>
    </row>
    <row r="97" spans="2:8" s="238" customFormat="1" ht="39.75" customHeight="1">
      <c r="B97" s="353"/>
      <c r="C97" s="250"/>
      <c r="D97" s="253"/>
      <c r="E97" s="253"/>
      <c r="F97" s="253"/>
      <c r="G97" s="240" t="s">
        <v>933</v>
      </c>
      <c r="H97" s="254">
        <v>23846</v>
      </c>
    </row>
    <row r="98" spans="2:8" ht="27" customHeight="1">
      <c r="B98" s="122">
        <v>1056</v>
      </c>
      <c r="C98" s="471" t="s">
        <v>273</v>
      </c>
      <c r="D98" s="472"/>
      <c r="E98" s="472"/>
      <c r="F98" s="473"/>
      <c r="G98" s="91"/>
      <c r="H98" s="243">
        <f>H99+H102+H105+H107+H109</f>
        <v>710481</v>
      </c>
    </row>
    <row r="99" spans="2:8" ht="39" customHeight="1">
      <c r="B99" s="480"/>
      <c r="C99" s="247">
        <v>11001</v>
      </c>
      <c r="D99" s="461" t="s">
        <v>274</v>
      </c>
      <c r="E99" s="462"/>
      <c r="F99" s="463"/>
      <c r="G99" s="88" t="s">
        <v>730</v>
      </c>
      <c r="H99" s="243">
        <f>H100+H101</f>
        <v>407471.2</v>
      </c>
    </row>
    <row r="100" spans="2:8" ht="35.25" customHeight="1">
      <c r="B100" s="481"/>
      <c r="C100" s="247"/>
      <c r="D100" s="253"/>
      <c r="E100" s="253"/>
      <c r="F100" s="253"/>
      <c r="G100" s="240" t="s">
        <v>276</v>
      </c>
      <c r="H100" s="368">
        <f>263463.2+99720</f>
        <v>363183.2</v>
      </c>
    </row>
    <row r="101" spans="2:8" ht="34.5" customHeight="1">
      <c r="B101" s="481"/>
      <c r="C101" s="247"/>
      <c r="D101" s="253"/>
      <c r="E101" s="253"/>
      <c r="F101" s="253"/>
      <c r="G101" s="240" t="s">
        <v>277</v>
      </c>
      <c r="H101" s="114">
        <v>44288</v>
      </c>
    </row>
    <row r="102" spans="2:8" ht="39" customHeight="1">
      <c r="B102" s="481"/>
      <c r="C102" s="247">
        <v>11002</v>
      </c>
      <c r="D102" s="461" t="s">
        <v>275</v>
      </c>
      <c r="E102" s="462"/>
      <c r="F102" s="463"/>
      <c r="G102" s="88" t="s">
        <v>730</v>
      </c>
      <c r="H102" s="243">
        <f>H103+H104</f>
        <v>6494.6</v>
      </c>
    </row>
    <row r="103" spans="2:8" ht="36.75" customHeight="1">
      <c r="B103" s="481"/>
      <c r="C103" s="247"/>
      <c r="D103" s="253"/>
      <c r="E103" s="253"/>
      <c r="F103" s="253"/>
      <c r="G103" s="240" t="s">
        <v>276</v>
      </c>
      <c r="H103" s="114">
        <v>2577.6</v>
      </c>
    </row>
    <row r="104" spans="2:8" ht="30.75" customHeight="1">
      <c r="B104" s="481"/>
      <c r="C104" s="247"/>
      <c r="D104" s="253"/>
      <c r="E104" s="253"/>
      <c r="F104" s="253"/>
      <c r="G104" s="240" t="s">
        <v>277</v>
      </c>
      <c r="H104" s="114">
        <v>3917</v>
      </c>
    </row>
    <row r="105" spans="2:8" ht="36.75" customHeight="1">
      <c r="B105" s="481"/>
      <c r="C105" s="247">
        <v>11003</v>
      </c>
      <c r="D105" s="297" t="s">
        <v>278</v>
      </c>
      <c r="E105" s="297"/>
      <c r="F105" s="245"/>
      <c r="G105" s="88" t="s">
        <v>730</v>
      </c>
      <c r="H105" s="243">
        <f>H106</f>
        <v>157980.1</v>
      </c>
    </row>
    <row r="106" spans="2:8" ht="36.75" customHeight="1">
      <c r="B106" s="481"/>
      <c r="C106" s="247"/>
      <c r="D106" s="253"/>
      <c r="E106" s="253"/>
      <c r="F106" s="253"/>
      <c r="G106" s="89" t="s">
        <v>276</v>
      </c>
      <c r="H106" s="114">
        <v>157980.1</v>
      </c>
    </row>
    <row r="107" spans="2:8" ht="36.75" customHeight="1">
      <c r="B107" s="481"/>
      <c r="C107" s="247">
        <v>11004</v>
      </c>
      <c r="D107" s="461" t="s">
        <v>279</v>
      </c>
      <c r="E107" s="462"/>
      <c r="F107" s="463"/>
      <c r="G107" s="88" t="s">
        <v>730</v>
      </c>
      <c r="H107" s="243">
        <f>H108</f>
        <v>46535.1</v>
      </c>
    </row>
    <row r="108" spans="2:8" ht="36.75" customHeight="1">
      <c r="B108" s="481"/>
      <c r="C108" s="247"/>
      <c r="D108" s="253"/>
      <c r="E108" s="253"/>
      <c r="F108" s="253"/>
      <c r="G108" s="89" t="s">
        <v>277</v>
      </c>
      <c r="H108" s="114">
        <v>46535.1</v>
      </c>
    </row>
    <row r="109" spans="2:8" ht="27" customHeight="1">
      <c r="B109" s="481"/>
      <c r="C109" s="247">
        <v>11005</v>
      </c>
      <c r="D109" s="460" t="s">
        <v>280</v>
      </c>
      <c r="E109" s="460"/>
      <c r="F109" s="460"/>
      <c r="G109" s="88"/>
      <c r="H109" s="243">
        <f>H111</f>
        <v>92000</v>
      </c>
    </row>
    <row r="110" spans="2:8" ht="21" customHeight="1">
      <c r="B110" s="481"/>
      <c r="C110" s="234"/>
      <c r="D110" s="94"/>
      <c r="E110" s="486" t="s">
        <v>86</v>
      </c>
      <c r="F110" s="487"/>
      <c r="G110" s="354"/>
      <c r="H110" s="114"/>
    </row>
    <row r="111" spans="2:8" ht="38.25" customHeight="1">
      <c r="B111" s="481"/>
      <c r="C111" s="234"/>
      <c r="D111" s="289"/>
      <c r="E111" s="289"/>
      <c r="F111" s="130"/>
      <c r="G111" s="88" t="s">
        <v>730</v>
      </c>
      <c r="H111" s="243">
        <f>H112+H113</f>
        <v>92000</v>
      </c>
    </row>
    <row r="112" spans="2:8" ht="57" customHeight="1">
      <c r="B112" s="481"/>
      <c r="C112" s="234"/>
      <c r="D112" s="289"/>
      <c r="E112" s="289"/>
      <c r="F112" s="94" t="s">
        <v>676</v>
      </c>
      <c r="G112" s="342" t="s">
        <v>1130</v>
      </c>
      <c r="H112" s="318">
        <v>10000</v>
      </c>
    </row>
    <row r="113" spans="2:8" ht="37.5" customHeight="1">
      <c r="B113" s="482"/>
      <c r="C113" s="234"/>
      <c r="D113" s="289"/>
      <c r="E113" s="289"/>
      <c r="F113" s="94" t="s">
        <v>281</v>
      </c>
      <c r="G113" s="240" t="s">
        <v>267</v>
      </c>
      <c r="H113" s="318">
        <v>82000</v>
      </c>
    </row>
    <row r="114" spans="2:8" ht="26.25" customHeight="1">
      <c r="B114" s="126">
        <v>1075</v>
      </c>
      <c r="C114" s="493" t="s">
        <v>282</v>
      </c>
      <c r="D114" s="494"/>
      <c r="E114" s="494"/>
      <c r="F114" s="495"/>
      <c r="G114" s="365"/>
      <c r="H114" s="243">
        <f>H115+H117+H119+H121+H162</f>
        <v>2616818.2999999998</v>
      </c>
    </row>
    <row r="115" spans="2:8" ht="47.25" customHeight="1">
      <c r="B115" s="480"/>
      <c r="C115" s="247">
        <v>11001</v>
      </c>
      <c r="D115" s="461" t="s">
        <v>283</v>
      </c>
      <c r="E115" s="462"/>
      <c r="F115" s="463"/>
      <c r="G115" s="88" t="s">
        <v>730</v>
      </c>
      <c r="H115" s="243">
        <f>H116</f>
        <v>97677.2</v>
      </c>
    </row>
    <row r="116" spans="2:8" ht="39" customHeight="1">
      <c r="B116" s="481"/>
      <c r="C116" s="88"/>
      <c r="D116" s="88"/>
      <c r="E116" s="88"/>
      <c r="F116" s="88"/>
      <c r="G116" s="89" t="s">
        <v>284</v>
      </c>
      <c r="H116" s="114">
        <v>97677.2</v>
      </c>
    </row>
    <row r="117" spans="2:8" ht="41.25" customHeight="1">
      <c r="B117" s="481"/>
      <c r="C117" s="247">
        <v>11002</v>
      </c>
      <c r="D117" s="461" t="s">
        <v>285</v>
      </c>
      <c r="E117" s="462"/>
      <c r="F117" s="463"/>
      <c r="G117" s="88" t="s">
        <v>730</v>
      </c>
      <c r="H117" s="243">
        <f>H118</f>
        <v>33563.599999999999</v>
      </c>
    </row>
    <row r="118" spans="2:8" ht="33.75" customHeight="1">
      <c r="B118" s="481"/>
      <c r="C118" s="88"/>
      <c r="D118" s="88"/>
      <c r="E118" s="88"/>
      <c r="F118" s="88"/>
      <c r="G118" s="89" t="s">
        <v>286</v>
      </c>
      <c r="H118" s="114">
        <v>33563.599999999999</v>
      </c>
    </row>
    <row r="119" spans="2:8" ht="45.75" customHeight="1">
      <c r="B119" s="481"/>
      <c r="C119" s="247">
        <v>11003</v>
      </c>
      <c r="D119" s="460" t="s">
        <v>287</v>
      </c>
      <c r="E119" s="460"/>
      <c r="F119" s="460"/>
      <c r="G119" s="88" t="s">
        <v>730</v>
      </c>
      <c r="H119" s="243">
        <f t="shared" ref="H119" si="11">H120</f>
        <v>58966.5</v>
      </c>
    </row>
    <row r="120" spans="2:8" ht="30" customHeight="1">
      <c r="B120" s="481"/>
      <c r="C120" s="247"/>
      <c r="D120" s="253"/>
      <c r="E120" s="253"/>
      <c r="F120" s="253"/>
      <c r="G120" s="240" t="s">
        <v>926</v>
      </c>
      <c r="H120" s="114">
        <v>58966.5</v>
      </c>
    </row>
    <row r="121" spans="2:8" ht="34.5" customHeight="1">
      <c r="B121" s="481"/>
      <c r="C121" s="247">
        <v>11004</v>
      </c>
      <c r="D121" s="460" t="s">
        <v>57</v>
      </c>
      <c r="E121" s="460"/>
      <c r="F121" s="460"/>
      <c r="G121" s="88"/>
      <c r="H121" s="243">
        <f>H123+H146+H148+H151+H153+H155+H158+H160</f>
        <v>2388211</v>
      </c>
    </row>
    <row r="122" spans="2:8" ht="16.5" customHeight="1">
      <c r="B122" s="481"/>
      <c r="C122" s="234"/>
      <c r="D122" s="94"/>
      <c r="E122" s="486" t="s">
        <v>86</v>
      </c>
      <c r="F122" s="487"/>
      <c r="G122" s="354"/>
      <c r="H122" s="114"/>
    </row>
    <row r="123" spans="2:8" ht="34.5" customHeight="1">
      <c r="B123" s="481"/>
      <c r="C123" s="234"/>
      <c r="D123" s="94"/>
      <c r="E123" s="366"/>
      <c r="F123" s="367"/>
      <c r="G123" s="88" t="s">
        <v>730</v>
      </c>
      <c r="H123" s="243">
        <f>SUM(H124:H145)</f>
        <v>2169550.9</v>
      </c>
    </row>
    <row r="124" spans="2:8" ht="34.5" customHeight="1">
      <c r="B124" s="481"/>
      <c r="C124" s="234"/>
      <c r="D124" s="289"/>
      <c r="E124" s="289"/>
      <c r="F124" s="347"/>
      <c r="G124" s="246" t="s">
        <v>61</v>
      </c>
      <c r="H124" s="318">
        <v>442546.2</v>
      </c>
    </row>
    <row r="125" spans="2:8" ht="34.5" customHeight="1">
      <c r="B125" s="481"/>
      <c r="C125" s="234"/>
      <c r="D125" s="289"/>
      <c r="E125" s="289"/>
      <c r="F125" s="347"/>
      <c r="G125" s="246" t="s">
        <v>288</v>
      </c>
      <c r="H125" s="318">
        <v>172628.4</v>
      </c>
    </row>
    <row r="126" spans="2:8" ht="37.5" customHeight="1">
      <c r="B126" s="481"/>
      <c r="C126" s="234"/>
      <c r="D126" s="289"/>
      <c r="E126" s="289"/>
      <c r="F126" s="347"/>
      <c r="G126" s="246" t="s">
        <v>289</v>
      </c>
      <c r="H126" s="318">
        <v>163046.39999999999</v>
      </c>
    </row>
    <row r="127" spans="2:8" ht="47.25" customHeight="1">
      <c r="B127" s="481"/>
      <c r="C127" s="234"/>
      <c r="D127" s="289"/>
      <c r="E127" s="289"/>
      <c r="F127" s="347"/>
      <c r="G127" s="246" t="s">
        <v>290</v>
      </c>
      <c r="H127" s="318">
        <v>121899.8</v>
      </c>
    </row>
    <row r="128" spans="2:8" ht="42.75" customHeight="1">
      <c r="B128" s="481"/>
      <c r="C128" s="234"/>
      <c r="D128" s="289"/>
      <c r="E128" s="289"/>
      <c r="F128" s="347"/>
      <c r="G128" s="246" t="s">
        <v>291</v>
      </c>
      <c r="H128" s="318">
        <v>25525.4</v>
      </c>
    </row>
    <row r="129" spans="2:8" ht="34.5" customHeight="1">
      <c r="B129" s="481"/>
      <c r="C129" s="234"/>
      <c r="D129" s="289"/>
      <c r="E129" s="289"/>
      <c r="F129" s="347"/>
      <c r="G129" s="246" t="s">
        <v>292</v>
      </c>
      <c r="H129" s="318">
        <v>37644.699999999997</v>
      </c>
    </row>
    <row r="130" spans="2:8" ht="26.25" customHeight="1">
      <c r="B130" s="481"/>
      <c r="C130" s="234"/>
      <c r="D130" s="289"/>
      <c r="E130" s="289"/>
      <c r="F130" s="347"/>
      <c r="G130" s="246" t="s">
        <v>293</v>
      </c>
      <c r="H130" s="318">
        <v>41149.1</v>
      </c>
    </row>
    <row r="131" spans="2:8" ht="34.5" customHeight="1">
      <c r="B131" s="481"/>
      <c r="C131" s="234"/>
      <c r="D131" s="289"/>
      <c r="E131" s="289"/>
      <c r="F131" s="347"/>
      <c r="G131" s="246" t="s">
        <v>294</v>
      </c>
      <c r="H131" s="318">
        <v>24529.8</v>
      </c>
    </row>
    <row r="132" spans="2:8" ht="34.5" customHeight="1">
      <c r="B132" s="481"/>
      <c r="C132" s="234"/>
      <c r="D132" s="289"/>
      <c r="E132" s="289"/>
      <c r="F132" s="347"/>
      <c r="G132" s="246" t="s">
        <v>295</v>
      </c>
      <c r="H132" s="318">
        <v>21583.9</v>
      </c>
    </row>
    <row r="133" spans="2:8" ht="34.5" customHeight="1">
      <c r="B133" s="481"/>
      <c r="C133" s="234"/>
      <c r="D133" s="289"/>
      <c r="E133" s="289"/>
      <c r="F133" s="347"/>
      <c r="G133" s="246" t="s">
        <v>296</v>
      </c>
      <c r="H133" s="318">
        <v>31666.9</v>
      </c>
    </row>
    <row r="134" spans="2:8" ht="34.5" customHeight="1">
      <c r="B134" s="481"/>
      <c r="C134" s="234"/>
      <c r="D134" s="289"/>
      <c r="E134" s="289"/>
      <c r="F134" s="347"/>
      <c r="G134" s="246" t="s">
        <v>297</v>
      </c>
      <c r="H134" s="318">
        <v>50848.2</v>
      </c>
    </row>
    <row r="135" spans="2:8" ht="34.5" customHeight="1">
      <c r="B135" s="481"/>
      <c r="C135" s="234"/>
      <c r="D135" s="289"/>
      <c r="E135" s="289"/>
      <c r="F135" s="347"/>
      <c r="G135" s="246" t="s">
        <v>298</v>
      </c>
      <c r="H135" s="318">
        <v>21336.6</v>
      </c>
    </row>
    <row r="136" spans="2:8" ht="30.75" customHeight="1">
      <c r="B136" s="481"/>
      <c r="C136" s="234"/>
      <c r="D136" s="289"/>
      <c r="E136" s="289"/>
      <c r="F136" s="347"/>
      <c r="G136" s="246" t="s">
        <v>299</v>
      </c>
      <c r="H136" s="318">
        <v>26334.6</v>
      </c>
    </row>
    <row r="137" spans="2:8" ht="28.5" customHeight="1">
      <c r="B137" s="481"/>
      <c r="C137" s="234"/>
      <c r="D137" s="289"/>
      <c r="E137" s="289"/>
      <c r="F137" s="347"/>
      <c r="G137" s="246" t="s">
        <v>300</v>
      </c>
      <c r="H137" s="318">
        <v>24954.7</v>
      </c>
    </row>
    <row r="138" spans="2:8" ht="34.5" customHeight="1">
      <c r="B138" s="481"/>
      <c r="C138" s="234"/>
      <c r="D138" s="289"/>
      <c r="E138" s="289"/>
      <c r="F138" s="347"/>
      <c r="G138" s="246" t="s">
        <v>301</v>
      </c>
      <c r="H138" s="318">
        <v>13315.4</v>
      </c>
    </row>
    <row r="139" spans="2:8" ht="34.5" customHeight="1">
      <c r="B139" s="481"/>
      <c r="C139" s="234"/>
      <c r="D139" s="289"/>
      <c r="E139" s="289"/>
      <c r="F139" s="347"/>
      <c r="G139" s="246" t="s">
        <v>302</v>
      </c>
      <c r="H139" s="318">
        <v>19262.099999999999</v>
      </c>
    </row>
    <row r="140" spans="2:8" ht="34.5" customHeight="1">
      <c r="B140" s="481"/>
      <c r="C140" s="234"/>
      <c r="D140" s="289"/>
      <c r="E140" s="289"/>
      <c r="F140" s="347"/>
      <c r="G140" s="246" t="s">
        <v>303</v>
      </c>
      <c r="H140" s="318">
        <v>11995.6</v>
      </c>
    </row>
    <row r="141" spans="2:8" ht="42.75" customHeight="1">
      <c r="B141" s="481"/>
      <c r="C141" s="234"/>
      <c r="D141" s="289"/>
      <c r="E141" s="289"/>
      <c r="F141" s="347"/>
      <c r="G141" s="246" t="s">
        <v>304</v>
      </c>
      <c r="H141" s="318">
        <v>439774.8</v>
      </c>
    </row>
    <row r="142" spans="2:8" ht="34.5" customHeight="1">
      <c r="B142" s="481"/>
      <c r="C142" s="234"/>
      <c r="D142" s="289"/>
      <c r="E142" s="289"/>
      <c r="F142" s="347"/>
      <c r="G142" s="246" t="s">
        <v>305</v>
      </c>
      <c r="H142" s="318">
        <v>174911.2</v>
      </c>
    </row>
    <row r="143" spans="2:8" ht="34.5" customHeight="1">
      <c r="B143" s="481"/>
      <c r="C143" s="234"/>
      <c r="D143" s="289"/>
      <c r="E143" s="289"/>
      <c r="F143" s="347"/>
      <c r="G143" s="246" t="s">
        <v>306</v>
      </c>
      <c r="H143" s="318">
        <v>34669.4</v>
      </c>
    </row>
    <row r="144" spans="2:8" ht="62.25" customHeight="1">
      <c r="B144" s="481"/>
      <c r="C144" s="234"/>
      <c r="D144" s="289"/>
      <c r="E144" s="289"/>
      <c r="F144" s="347"/>
      <c r="G144" s="246" t="s">
        <v>307</v>
      </c>
      <c r="H144" s="318">
        <v>233927.7</v>
      </c>
    </row>
    <row r="145" spans="2:8" ht="62.25" customHeight="1">
      <c r="B145" s="481"/>
      <c r="C145" s="234"/>
      <c r="D145" s="289"/>
      <c r="E145" s="289"/>
      <c r="F145" s="347" t="s">
        <v>1131</v>
      </c>
      <c r="G145" s="240" t="s">
        <v>267</v>
      </c>
      <c r="H145" s="318">
        <v>36000</v>
      </c>
    </row>
    <row r="146" spans="2:8" ht="27.75" customHeight="1">
      <c r="B146" s="481"/>
      <c r="C146" s="90"/>
      <c r="D146" s="92"/>
      <c r="E146" s="92"/>
      <c r="F146" s="347"/>
      <c r="G146" s="107" t="s">
        <v>308</v>
      </c>
      <c r="H146" s="243">
        <f>H147</f>
        <v>54697.1</v>
      </c>
    </row>
    <row r="147" spans="2:8" ht="40.5" customHeight="1">
      <c r="B147" s="481"/>
      <c r="C147" s="90"/>
      <c r="D147" s="92"/>
      <c r="E147" s="92"/>
      <c r="F147" s="347"/>
      <c r="G147" s="246" t="s">
        <v>309</v>
      </c>
      <c r="H147" s="318">
        <v>54697.1</v>
      </c>
    </row>
    <row r="148" spans="2:8" ht="26.25" customHeight="1">
      <c r="B148" s="481"/>
      <c r="C148" s="90"/>
      <c r="D148" s="92"/>
      <c r="E148" s="92"/>
      <c r="F148" s="347"/>
      <c r="G148" s="107" t="s">
        <v>310</v>
      </c>
      <c r="H148" s="243">
        <f>H149+H150</f>
        <v>21735</v>
      </c>
    </row>
    <row r="149" spans="2:8" ht="34.5" customHeight="1">
      <c r="B149" s="481"/>
      <c r="C149" s="90"/>
      <c r="D149" s="92"/>
      <c r="E149" s="92"/>
      <c r="F149" s="347"/>
      <c r="G149" s="246" t="s">
        <v>311</v>
      </c>
      <c r="H149" s="114">
        <v>12452.9</v>
      </c>
    </row>
    <row r="150" spans="2:8" ht="34.5" customHeight="1">
      <c r="B150" s="481"/>
      <c r="C150" s="90"/>
      <c r="D150" s="92"/>
      <c r="E150" s="92"/>
      <c r="F150" s="347"/>
      <c r="G150" s="246" t="s">
        <v>312</v>
      </c>
      <c r="H150" s="114">
        <v>9282.1</v>
      </c>
    </row>
    <row r="151" spans="2:8" ht="27" customHeight="1">
      <c r="B151" s="481"/>
      <c r="C151" s="90"/>
      <c r="D151" s="92"/>
      <c r="E151" s="92"/>
      <c r="F151" s="347"/>
      <c r="G151" s="107" t="s">
        <v>313</v>
      </c>
      <c r="H151" s="243">
        <f t="shared" ref="H151" si="12">H152</f>
        <v>20420.2</v>
      </c>
    </row>
    <row r="152" spans="2:8" ht="34.5" customHeight="1">
      <c r="B152" s="481"/>
      <c r="C152" s="90"/>
      <c r="D152" s="92"/>
      <c r="E152" s="92"/>
      <c r="F152" s="347"/>
      <c r="G152" s="246" t="s">
        <v>314</v>
      </c>
      <c r="H152" s="318">
        <v>20420.2</v>
      </c>
    </row>
    <row r="153" spans="2:8" ht="26.25" customHeight="1">
      <c r="B153" s="481"/>
      <c r="C153" s="90"/>
      <c r="D153" s="92"/>
      <c r="E153" s="92"/>
      <c r="F153" s="347"/>
      <c r="G153" s="107" t="s">
        <v>315</v>
      </c>
      <c r="H153" s="243">
        <f t="shared" ref="H153" si="13">H154</f>
        <v>19486.3</v>
      </c>
    </row>
    <row r="154" spans="2:8" ht="34.5" customHeight="1">
      <c r="B154" s="481"/>
      <c r="C154" s="90"/>
      <c r="D154" s="92"/>
      <c r="E154" s="92"/>
      <c r="F154" s="347"/>
      <c r="G154" s="246" t="s">
        <v>316</v>
      </c>
      <c r="H154" s="318">
        <v>19486.3</v>
      </c>
    </row>
    <row r="155" spans="2:8" ht="26.25" customHeight="1">
      <c r="B155" s="481"/>
      <c r="C155" s="90"/>
      <c r="D155" s="92"/>
      <c r="E155" s="92"/>
      <c r="F155" s="347"/>
      <c r="G155" s="107" t="s">
        <v>317</v>
      </c>
      <c r="H155" s="243">
        <f t="shared" ref="H155" si="14">H156+H157</f>
        <v>70408</v>
      </c>
    </row>
    <row r="156" spans="2:8" ht="47.25" customHeight="1">
      <c r="B156" s="481"/>
      <c r="C156" s="90"/>
      <c r="D156" s="92"/>
      <c r="E156" s="92"/>
      <c r="F156" s="347"/>
      <c r="G156" s="246" t="s">
        <v>318</v>
      </c>
      <c r="H156" s="114">
        <v>46440.9</v>
      </c>
    </row>
    <row r="157" spans="2:8" ht="33.75" customHeight="1">
      <c r="B157" s="481"/>
      <c r="C157" s="90"/>
      <c r="D157" s="92"/>
      <c r="E157" s="92"/>
      <c r="F157" s="347"/>
      <c r="G157" s="246" t="s">
        <v>319</v>
      </c>
      <c r="H157" s="114">
        <v>23967.1</v>
      </c>
    </row>
    <row r="158" spans="2:8" ht="24" customHeight="1">
      <c r="B158" s="481"/>
      <c r="C158" s="90"/>
      <c r="D158" s="92"/>
      <c r="E158" s="92"/>
      <c r="F158" s="347"/>
      <c r="G158" s="107" t="s">
        <v>320</v>
      </c>
      <c r="H158" s="243">
        <f t="shared" ref="H158" si="15">H159</f>
        <v>14914.5</v>
      </c>
    </row>
    <row r="159" spans="2:8" ht="34.5" customHeight="1">
      <c r="B159" s="481"/>
      <c r="C159" s="90"/>
      <c r="D159" s="92"/>
      <c r="E159" s="92"/>
      <c r="F159" s="347"/>
      <c r="G159" s="246" t="s">
        <v>321</v>
      </c>
      <c r="H159" s="318">
        <v>14914.5</v>
      </c>
    </row>
    <row r="160" spans="2:8" ht="25.5" customHeight="1">
      <c r="B160" s="481"/>
      <c r="C160" s="90"/>
      <c r="D160" s="92"/>
      <c r="E160" s="92"/>
      <c r="F160" s="347"/>
      <c r="G160" s="107" t="s">
        <v>322</v>
      </c>
      <c r="H160" s="243">
        <f t="shared" ref="H160" si="16">H161</f>
        <v>16999</v>
      </c>
    </row>
    <row r="161" spans="2:8" ht="34.5" customHeight="1">
      <c r="B161" s="481"/>
      <c r="C161" s="90"/>
      <c r="D161" s="92"/>
      <c r="E161" s="92"/>
      <c r="F161" s="347"/>
      <c r="G161" s="89" t="s">
        <v>323</v>
      </c>
      <c r="H161" s="318">
        <v>16999</v>
      </c>
    </row>
    <row r="162" spans="2:8" ht="39.75" customHeight="1">
      <c r="B162" s="481"/>
      <c r="C162" s="128">
        <v>11005</v>
      </c>
      <c r="D162" s="460" t="s">
        <v>324</v>
      </c>
      <c r="E162" s="460"/>
      <c r="F162" s="460"/>
      <c r="G162" s="88" t="s">
        <v>730</v>
      </c>
      <c r="H162" s="243">
        <f>H164+H165</f>
        <v>38400</v>
      </c>
    </row>
    <row r="163" spans="2:8" ht="18.75" customHeight="1">
      <c r="B163" s="481"/>
      <c r="C163" s="128"/>
      <c r="D163" s="94"/>
      <c r="E163" s="486" t="s">
        <v>86</v>
      </c>
      <c r="F163" s="487"/>
      <c r="G163" s="364"/>
      <c r="H163" s="243"/>
    </row>
    <row r="164" spans="2:8" ht="85.5" customHeight="1">
      <c r="B164" s="481"/>
      <c r="C164" s="90"/>
      <c r="D164" s="289"/>
      <c r="E164" s="289"/>
      <c r="F164" s="94" t="s">
        <v>677</v>
      </c>
      <c r="G164" s="240" t="s">
        <v>267</v>
      </c>
      <c r="H164" s="318">
        <v>32600</v>
      </c>
    </row>
    <row r="165" spans="2:8" ht="208.5" customHeight="1">
      <c r="B165" s="482"/>
      <c r="C165" s="90"/>
      <c r="D165" s="289"/>
      <c r="E165" s="289"/>
      <c r="F165" s="94" t="s">
        <v>325</v>
      </c>
      <c r="G165" s="240" t="s">
        <v>936</v>
      </c>
      <c r="H165" s="318">
        <v>5800</v>
      </c>
    </row>
    <row r="166" spans="2:8" s="238" customFormat="1" ht="38.25" customHeight="1">
      <c r="B166" s="249">
        <v>1111</v>
      </c>
      <c r="C166" s="493" t="s">
        <v>242</v>
      </c>
      <c r="D166" s="494"/>
      <c r="E166" s="494"/>
      <c r="F166" s="495"/>
      <c r="G166" s="234"/>
      <c r="H166" s="243">
        <f>H167+H169+H171+H173</f>
        <v>241996.6</v>
      </c>
    </row>
    <row r="167" spans="2:8" s="238" customFormat="1" ht="37.5" customHeight="1">
      <c r="B167" s="496"/>
      <c r="C167" s="242">
        <v>11001</v>
      </c>
      <c r="D167" s="499" t="s">
        <v>472</v>
      </c>
      <c r="E167" s="499"/>
      <c r="F167" s="499"/>
      <c r="G167" s="88" t="s">
        <v>730</v>
      </c>
      <c r="H167" s="243">
        <f>H168</f>
        <v>46862.5</v>
      </c>
    </row>
    <row r="168" spans="2:8" s="238" customFormat="1" ht="39.75" customHeight="1">
      <c r="B168" s="497"/>
      <c r="C168" s="247"/>
      <c r="D168" s="265"/>
      <c r="E168" s="265"/>
      <c r="F168" s="265"/>
      <c r="G168" s="240" t="s">
        <v>739</v>
      </c>
      <c r="H168" s="114">
        <v>46862.5</v>
      </c>
    </row>
    <row r="169" spans="2:8" s="238" customFormat="1" ht="39.75" customHeight="1">
      <c r="B169" s="497"/>
      <c r="C169" s="250">
        <v>11003</v>
      </c>
      <c r="D169" s="460" t="s">
        <v>1111</v>
      </c>
      <c r="E169" s="460"/>
      <c r="F169" s="460"/>
      <c r="G169" s="88" t="s">
        <v>730</v>
      </c>
      <c r="H169" s="243">
        <f>H170</f>
        <v>63796.1</v>
      </c>
    </row>
    <row r="170" spans="2:8" s="238" customFormat="1" ht="39.75" customHeight="1">
      <c r="B170" s="497"/>
      <c r="C170" s="250"/>
      <c r="D170" s="363"/>
      <c r="E170" s="363"/>
      <c r="F170" s="363"/>
      <c r="G170" s="240" t="s">
        <v>933</v>
      </c>
      <c r="H170" s="114">
        <v>63796.1</v>
      </c>
    </row>
    <row r="171" spans="2:8" s="238" customFormat="1" ht="51" customHeight="1">
      <c r="B171" s="497"/>
      <c r="C171" s="250">
        <v>12007</v>
      </c>
      <c r="D171" s="491" t="s">
        <v>473</v>
      </c>
      <c r="E171" s="491"/>
      <c r="F171" s="491"/>
      <c r="G171" s="88" t="s">
        <v>730</v>
      </c>
      <c r="H171" s="243">
        <f>H172</f>
        <v>37338</v>
      </c>
    </row>
    <row r="172" spans="2:8" s="238" customFormat="1" ht="36.75" customHeight="1">
      <c r="B172" s="497"/>
      <c r="C172" s="250"/>
      <c r="D172" s="265"/>
      <c r="E172" s="265"/>
      <c r="F172" s="265"/>
      <c r="G172" s="240" t="s">
        <v>267</v>
      </c>
      <c r="H172" s="114">
        <v>37338</v>
      </c>
    </row>
    <row r="173" spans="2:8" s="238" customFormat="1" ht="36" customHeight="1">
      <c r="B173" s="497"/>
      <c r="C173" s="250">
        <v>12009</v>
      </c>
      <c r="D173" s="491" t="s">
        <v>740</v>
      </c>
      <c r="E173" s="491"/>
      <c r="F173" s="491"/>
      <c r="G173" s="88" t="s">
        <v>730</v>
      </c>
      <c r="H173" s="243">
        <f>H174</f>
        <v>94000</v>
      </c>
    </row>
    <row r="174" spans="2:8" s="238" customFormat="1" ht="24.75" customHeight="1">
      <c r="B174" s="498"/>
      <c r="C174" s="250"/>
      <c r="D174" s="265"/>
      <c r="E174" s="265"/>
      <c r="F174" s="265"/>
      <c r="G174" s="240" t="s">
        <v>741</v>
      </c>
      <c r="H174" s="114">
        <v>94000</v>
      </c>
    </row>
    <row r="175" spans="2:8" s="238" customFormat="1" ht="35.25" customHeight="1">
      <c r="B175" s="266">
        <v>1115</v>
      </c>
      <c r="C175" s="493" t="s">
        <v>465</v>
      </c>
      <c r="D175" s="494"/>
      <c r="E175" s="494"/>
      <c r="F175" s="495"/>
      <c r="G175" s="130"/>
      <c r="H175" s="243">
        <f>H176+H184+H186</f>
        <v>166488</v>
      </c>
    </row>
    <row r="176" spans="2:8" s="238" customFormat="1" ht="56.25" customHeight="1">
      <c r="B176" s="488"/>
      <c r="C176" s="340">
        <v>11001</v>
      </c>
      <c r="D176" s="460" t="s">
        <v>466</v>
      </c>
      <c r="E176" s="460"/>
      <c r="F176" s="460"/>
      <c r="G176" s="239" t="s">
        <v>670</v>
      </c>
      <c r="H176" s="243">
        <f>SUM(H178:H183)</f>
        <v>109632</v>
      </c>
    </row>
    <row r="177" spans="2:8" s="238" customFormat="1" ht="16.5" customHeight="1">
      <c r="B177" s="489"/>
      <c r="C177" s="340"/>
      <c r="D177" s="253"/>
      <c r="E177" s="500" t="s">
        <v>467</v>
      </c>
      <c r="F177" s="501"/>
      <c r="G177" s="88"/>
      <c r="H177" s="243"/>
    </row>
    <row r="178" spans="2:8" s="238" customFormat="1" ht="46.5" customHeight="1">
      <c r="B178" s="489"/>
      <c r="C178" s="247"/>
      <c r="D178" s="234"/>
      <c r="E178" s="234"/>
      <c r="F178" s="94" t="s">
        <v>468</v>
      </c>
      <c r="G178" s="240" t="s">
        <v>1095</v>
      </c>
      <c r="H178" s="114">
        <v>63600</v>
      </c>
    </row>
    <row r="179" spans="2:8" s="238" customFormat="1" ht="38.25" customHeight="1">
      <c r="B179" s="489"/>
      <c r="C179" s="247"/>
      <c r="D179" s="234"/>
      <c r="E179" s="234"/>
      <c r="F179" s="94" t="s">
        <v>1096</v>
      </c>
      <c r="G179" s="240" t="s">
        <v>1097</v>
      </c>
      <c r="H179" s="114">
        <v>14928</v>
      </c>
    </row>
    <row r="180" spans="2:8" s="238" customFormat="1" ht="49.5" customHeight="1">
      <c r="B180" s="489"/>
      <c r="C180" s="247"/>
      <c r="D180" s="234"/>
      <c r="E180" s="234"/>
      <c r="F180" s="94" t="s">
        <v>1098</v>
      </c>
      <c r="G180" s="240" t="s">
        <v>267</v>
      </c>
      <c r="H180" s="114">
        <v>7800</v>
      </c>
    </row>
    <row r="181" spans="2:8" s="238" customFormat="1" ht="36" customHeight="1">
      <c r="B181" s="489"/>
      <c r="C181" s="247"/>
      <c r="D181" s="234"/>
      <c r="E181" s="234"/>
      <c r="F181" s="94" t="s">
        <v>1099</v>
      </c>
      <c r="G181" s="240" t="s">
        <v>267</v>
      </c>
      <c r="H181" s="114">
        <v>6000</v>
      </c>
    </row>
    <row r="182" spans="2:8" s="238" customFormat="1" ht="27" customHeight="1">
      <c r="B182" s="489"/>
      <c r="C182" s="247"/>
      <c r="D182" s="234"/>
      <c r="E182" s="234"/>
      <c r="F182" s="94" t="s">
        <v>1100</v>
      </c>
      <c r="G182" s="240" t="s">
        <v>267</v>
      </c>
      <c r="H182" s="114">
        <v>4200</v>
      </c>
    </row>
    <row r="183" spans="2:8" s="238" customFormat="1" ht="36.75" customHeight="1">
      <c r="B183" s="489"/>
      <c r="C183" s="247"/>
      <c r="D183" s="234"/>
      <c r="E183" s="234"/>
      <c r="F183" s="94" t="s">
        <v>1101</v>
      </c>
      <c r="G183" s="240" t="s">
        <v>1095</v>
      </c>
      <c r="H183" s="114">
        <v>13104</v>
      </c>
    </row>
    <row r="184" spans="2:8" s="238" customFormat="1" ht="48.75" customHeight="1">
      <c r="B184" s="489"/>
      <c r="C184" s="247">
        <v>11002</v>
      </c>
      <c r="D184" s="460" t="s">
        <v>469</v>
      </c>
      <c r="E184" s="460"/>
      <c r="F184" s="460"/>
      <c r="G184" s="239" t="s">
        <v>670</v>
      </c>
      <c r="H184" s="243">
        <f>H185</f>
        <v>4212</v>
      </c>
    </row>
    <row r="185" spans="2:8" s="238" customFormat="1" ht="26.25" customHeight="1">
      <c r="B185" s="490"/>
      <c r="C185" s="247"/>
      <c r="D185" s="234"/>
      <c r="E185" s="234"/>
      <c r="F185" s="100" t="s">
        <v>470</v>
      </c>
      <c r="G185" s="240" t="s">
        <v>957</v>
      </c>
      <c r="H185" s="114">
        <v>4212</v>
      </c>
    </row>
    <row r="186" spans="2:8" s="238" customFormat="1" ht="32.25" customHeight="1">
      <c r="B186" s="353"/>
      <c r="C186" s="247">
        <v>32001</v>
      </c>
      <c r="D186" s="513" t="s">
        <v>1102</v>
      </c>
      <c r="E186" s="514"/>
      <c r="F186" s="515"/>
      <c r="G186" s="239" t="s">
        <v>670</v>
      </c>
      <c r="H186" s="243">
        <f>H187</f>
        <v>52644</v>
      </c>
    </row>
    <row r="187" spans="2:8" s="238" customFormat="1" ht="34.5" customHeight="1">
      <c r="B187" s="353"/>
      <c r="C187" s="247"/>
      <c r="D187" s="234"/>
      <c r="E187" s="234"/>
      <c r="F187" s="100"/>
      <c r="G187" s="240" t="s">
        <v>1095</v>
      </c>
      <c r="H187" s="114">
        <v>52644</v>
      </c>
    </row>
    <row r="188" spans="2:8" s="238" customFormat="1" ht="34.5" customHeight="1">
      <c r="B188" s="266">
        <v>1124</v>
      </c>
      <c r="C188" s="502" t="s">
        <v>678</v>
      </c>
      <c r="D188" s="503"/>
      <c r="E188" s="503"/>
      <c r="F188" s="504"/>
      <c r="G188" s="267"/>
      <c r="H188" s="243">
        <f>H189+H213+H254+H267</f>
        <v>1670161.3000000003</v>
      </c>
    </row>
    <row r="189" spans="2:8" s="238" customFormat="1" ht="45" customHeight="1">
      <c r="B189" s="505"/>
      <c r="C189" s="247">
        <v>11002</v>
      </c>
      <c r="D189" s="508" t="s">
        <v>668</v>
      </c>
      <c r="E189" s="509"/>
      <c r="F189" s="510"/>
      <c r="G189" s="239" t="s">
        <v>670</v>
      </c>
      <c r="H189" s="237">
        <f>H191+H194+H197+H200</f>
        <v>31551.7</v>
      </c>
    </row>
    <row r="190" spans="2:8" s="238" customFormat="1" ht="34.5" customHeight="1">
      <c r="B190" s="506"/>
      <c r="C190" s="234"/>
      <c r="D190" s="289"/>
      <c r="E190" s="511" t="s">
        <v>326</v>
      </c>
      <c r="F190" s="500"/>
      <c r="G190" s="354"/>
      <c r="H190" s="237"/>
    </row>
    <row r="191" spans="2:8" s="238" customFormat="1" ht="34.5" customHeight="1">
      <c r="B191" s="506"/>
      <c r="C191" s="234"/>
      <c r="D191" s="289"/>
      <c r="E191" s="289"/>
      <c r="F191" s="355" t="s">
        <v>1061</v>
      </c>
      <c r="G191" s="356"/>
      <c r="H191" s="357">
        <f>H193</f>
        <v>5865.3</v>
      </c>
    </row>
    <row r="192" spans="2:8" s="238" customFormat="1" ht="18" customHeight="1">
      <c r="B192" s="506"/>
      <c r="C192" s="234"/>
      <c r="D192" s="289"/>
      <c r="E192" s="289"/>
      <c r="F192" s="358" t="s">
        <v>327</v>
      </c>
      <c r="G192" s="346"/>
      <c r="H192" s="359"/>
    </row>
    <row r="193" spans="2:8" s="238" customFormat="1" ht="34.5" customHeight="1">
      <c r="B193" s="506"/>
      <c r="C193" s="234"/>
      <c r="D193" s="289"/>
      <c r="E193" s="289"/>
      <c r="F193" s="356" t="s">
        <v>1061</v>
      </c>
      <c r="G193" s="346" t="s">
        <v>328</v>
      </c>
      <c r="H193" s="359">
        <v>5865.3</v>
      </c>
    </row>
    <row r="194" spans="2:8" s="238" customFormat="1" ht="34.5" customHeight="1">
      <c r="B194" s="506"/>
      <c r="C194" s="234"/>
      <c r="D194" s="289"/>
      <c r="E194" s="289"/>
      <c r="F194" s="355" t="s">
        <v>679</v>
      </c>
      <c r="G194" s="360"/>
      <c r="H194" s="237">
        <f>H196</f>
        <v>5868.2</v>
      </c>
    </row>
    <row r="195" spans="2:8" s="238" customFormat="1" ht="34.5" customHeight="1">
      <c r="B195" s="506"/>
      <c r="C195" s="234"/>
      <c r="D195" s="289"/>
      <c r="E195" s="289"/>
      <c r="F195" s="358" t="s">
        <v>327</v>
      </c>
      <c r="G195" s="346"/>
      <c r="H195" s="318"/>
    </row>
    <row r="196" spans="2:8" s="238" customFormat="1" ht="34.5" customHeight="1">
      <c r="B196" s="506"/>
      <c r="C196" s="234"/>
      <c r="D196" s="289"/>
      <c r="E196" s="289"/>
      <c r="F196" s="356" t="s">
        <v>679</v>
      </c>
      <c r="G196" s="346" t="s">
        <v>328</v>
      </c>
      <c r="H196" s="318">
        <v>5868.2</v>
      </c>
    </row>
    <row r="197" spans="2:8" s="238" customFormat="1" ht="34.5" customHeight="1">
      <c r="B197" s="506"/>
      <c r="C197" s="234"/>
      <c r="D197" s="289"/>
      <c r="E197" s="289"/>
      <c r="F197" s="355" t="s">
        <v>1062</v>
      </c>
      <c r="G197" s="346"/>
      <c r="H197" s="237">
        <f>H199</f>
        <v>5868.2</v>
      </c>
    </row>
    <row r="198" spans="2:8" s="238" customFormat="1" ht="21.75" customHeight="1">
      <c r="B198" s="506"/>
      <c r="C198" s="234"/>
      <c r="D198" s="289"/>
      <c r="E198" s="289"/>
      <c r="F198" s="358" t="s">
        <v>327</v>
      </c>
      <c r="G198" s="346"/>
      <c r="H198" s="318"/>
    </row>
    <row r="199" spans="2:8" s="238" customFormat="1" ht="34.5" customHeight="1">
      <c r="B199" s="506"/>
      <c r="C199" s="234"/>
      <c r="D199" s="289"/>
      <c r="E199" s="289"/>
      <c r="F199" s="356" t="s">
        <v>1062</v>
      </c>
      <c r="G199" s="346" t="s">
        <v>328</v>
      </c>
      <c r="H199" s="318">
        <v>5868.2</v>
      </c>
    </row>
    <row r="200" spans="2:8" s="238" customFormat="1" ht="45" customHeight="1">
      <c r="B200" s="506"/>
      <c r="C200" s="234"/>
      <c r="D200" s="289"/>
      <c r="E200" s="289"/>
      <c r="F200" s="355" t="s">
        <v>1063</v>
      </c>
      <c r="G200" s="346"/>
      <c r="H200" s="237">
        <f>SUM(H202:H212)</f>
        <v>13950</v>
      </c>
    </row>
    <row r="201" spans="2:8" s="238" customFormat="1" ht="21" customHeight="1">
      <c r="B201" s="506"/>
      <c r="C201" s="234"/>
      <c r="D201" s="289"/>
      <c r="E201" s="289"/>
      <c r="F201" s="358" t="s">
        <v>327</v>
      </c>
      <c r="G201" s="346"/>
      <c r="H201" s="357"/>
    </row>
    <row r="202" spans="2:8" s="238" customFormat="1" ht="34.5" customHeight="1">
      <c r="B202" s="506"/>
      <c r="C202" s="234"/>
      <c r="D202" s="289"/>
      <c r="E202" s="289"/>
      <c r="F202" s="356" t="s">
        <v>1076</v>
      </c>
      <c r="G202" s="346" t="s">
        <v>328</v>
      </c>
      <c r="H202" s="114">
        <f>1320*120%</f>
        <v>1584</v>
      </c>
    </row>
    <row r="203" spans="2:8" s="238" customFormat="1" ht="34.5" customHeight="1">
      <c r="B203" s="506"/>
      <c r="C203" s="234"/>
      <c r="D203" s="289"/>
      <c r="E203" s="289"/>
      <c r="F203" s="356" t="s">
        <v>1077</v>
      </c>
      <c r="G203" s="346" t="s">
        <v>328</v>
      </c>
      <c r="H203" s="114">
        <f>630*120%</f>
        <v>756</v>
      </c>
    </row>
    <row r="204" spans="2:8" s="238" customFormat="1" ht="34.5" customHeight="1">
      <c r="B204" s="506"/>
      <c r="C204" s="234"/>
      <c r="D204" s="289"/>
      <c r="E204" s="289"/>
      <c r="F204" s="356" t="s">
        <v>1078</v>
      </c>
      <c r="G204" s="346" t="s">
        <v>328</v>
      </c>
      <c r="H204" s="114">
        <f>1630*120%</f>
        <v>1956</v>
      </c>
    </row>
    <row r="205" spans="2:8" s="238" customFormat="1" ht="47.25" customHeight="1">
      <c r="B205" s="506"/>
      <c r="C205" s="234"/>
      <c r="D205" s="289"/>
      <c r="E205" s="289"/>
      <c r="F205" s="356" t="s">
        <v>1079</v>
      </c>
      <c r="G205" s="346" t="s">
        <v>328</v>
      </c>
      <c r="H205" s="114">
        <f>900*120%</f>
        <v>1080</v>
      </c>
    </row>
    <row r="206" spans="2:8" s="238" customFormat="1" ht="52.5" customHeight="1">
      <c r="B206" s="506"/>
      <c r="C206" s="234"/>
      <c r="D206" s="289"/>
      <c r="E206" s="289"/>
      <c r="F206" s="356" t="s">
        <v>1080</v>
      </c>
      <c r="G206" s="346" t="s">
        <v>328</v>
      </c>
      <c r="H206" s="114">
        <f>1125*120%</f>
        <v>1350</v>
      </c>
    </row>
    <row r="207" spans="2:8" s="238" customFormat="1" ht="34.5" customHeight="1">
      <c r="B207" s="506"/>
      <c r="C207" s="234"/>
      <c r="D207" s="289"/>
      <c r="E207" s="289"/>
      <c r="F207" s="356" t="s">
        <v>1081</v>
      </c>
      <c r="G207" s="346" t="s">
        <v>328</v>
      </c>
      <c r="H207" s="114">
        <f>1000*120%</f>
        <v>1200</v>
      </c>
    </row>
    <row r="208" spans="2:8" s="238" customFormat="1" ht="34.5" customHeight="1">
      <c r="B208" s="506"/>
      <c r="C208" s="234"/>
      <c r="D208" s="289"/>
      <c r="E208" s="289"/>
      <c r="F208" s="356" t="s">
        <v>1104</v>
      </c>
      <c r="G208" s="346" t="s">
        <v>328</v>
      </c>
      <c r="H208" s="114">
        <f>1100*120%</f>
        <v>1320</v>
      </c>
    </row>
    <row r="209" spans="2:8" s="238" customFormat="1" ht="45" customHeight="1">
      <c r="B209" s="506"/>
      <c r="C209" s="234"/>
      <c r="D209" s="289"/>
      <c r="E209" s="289"/>
      <c r="F209" s="356" t="s">
        <v>1082</v>
      </c>
      <c r="G209" s="346" t="s">
        <v>328</v>
      </c>
      <c r="H209" s="114">
        <f>1825*120%</f>
        <v>2190</v>
      </c>
    </row>
    <row r="210" spans="2:8" s="238" customFormat="1" ht="34.5" customHeight="1">
      <c r="B210" s="506"/>
      <c r="C210" s="234"/>
      <c r="D210" s="289"/>
      <c r="E210" s="289"/>
      <c r="F210" s="356" t="s">
        <v>1083</v>
      </c>
      <c r="G210" s="346" t="s">
        <v>328</v>
      </c>
      <c r="H210" s="114">
        <f>700*120%</f>
        <v>840</v>
      </c>
    </row>
    <row r="211" spans="2:8" s="238" customFormat="1" ht="34.5" customHeight="1">
      <c r="B211" s="506"/>
      <c r="C211" s="234"/>
      <c r="D211" s="289"/>
      <c r="E211" s="289"/>
      <c r="F211" s="356" t="s">
        <v>1084</v>
      </c>
      <c r="G211" s="346" t="s">
        <v>328</v>
      </c>
      <c r="H211" s="114">
        <f>750*120%</f>
        <v>900</v>
      </c>
    </row>
    <row r="212" spans="2:8" s="238" customFormat="1" ht="34.5" customHeight="1">
      <c r="B212" s="506"/>
      <c r="C212" s="234"/>
      <c r="D212" s="289"/>
      <c r="E212" s="289"/>
      <c r="F212" s="356" t="s">
        <v>1085</v>
      </c>
      <c r="G212" s="346" t="s">
        <v>328</v>
      </c>
      <c r="H212" s="114">
        <f>645*120%</f>
        <v>774</v>
      </c>
    </row>
    <row r="213" spans="2:8" s="238" customFormat="1" ht="34.5" customHeight="1">
      <c r="B213" s="506"/>
      <c r="C213" s="247">
        <v>11003</v>
      </c>
      <c r="D213" s="508" t="s">
        <v>329</v>
      </c>
      <c r="E213" s="509"/>
      <c r="F213" s="510"/>
      <c r="G213" s="239" t="s">
        <v>670</v>
      </c>
      <c r="H213" s="237">
        <f>H215+H225+H238</f>
        <v>76176</v>
      </c>
    </row>
    <row r="214" spans="2:8" s="238" customFormat="1" ht="34.5" customHeight="1">
      <c r="B214" s="506"/>
      <c r="C214" s="247"/>
      <c r="D214" s="361"/>
      <c r="E214" s="512" t="s">
        <v>86</v>
      </c>
      <c r="F214" s="512"/>
      <c r="G214" s="250"/>
      <c r="H214" s="237"/>
    </row>
    <row r="215" spans="2:8" s="238" customFormat="1" ht="53.25" customHeight="1">
      <c r="B215" s="506"/>
      <c r="C215" s="247"/>
      <c r="D215" s="361"/>
      <c r="E215" s="362"/>
      <c r="F215" s="253" t="s">
        <v>330</v>
      </c>
      <c r="G215" s="253"/>
      <c r="H215" s="344">
        <f>SUM(H217:H224)</f>
        <v>8000</v>
      </c>
    </row>
    <row r="216" spans="2:8" s="238" customFormat="1" ht="34.5" customHeight="1">
      <c r="B216" s="506"/>
      <c r="C216" s="247"/>
      <c r="D216" s="361"/>
      <c r="E216" s="362"/>
      <c r="F216" s="358" t="s">
        <v>327</v>
      </c>
      <c r="G216" s="358"/>
      <c r="H216" s="243"/>
    </row>
    <row r="217" spans="2:8" s="238" customFormat="1" ht="34.5" customHeight="1">
      <c r="B217" s="506"/>
      <c r="C217" s="247"/>
      <c r="D217" s="361"/>
      <c r="E217" s="362"/>
      <c r="F217" s="100" t="s">
        <v>680</v>
      </c>
      <c r="G217" s="89" t="s">
        <v>681</v>
      </c>
      <c r="H217" s="318">
        <v>1000</v>
      </c>
    </row>
    <row r="218" spans="2:8" s="238" customFormat="1" ht="34.5" customHeight="1">
      <c r="B218" s="506"/>
      <c r="C218" s="247"/>
      <c r="D218" s="361"/>
      <c r="E218" s="362"/>
      <c r="F218" s="94" t="s">
        <v>682</v>
      </c>
      <c r="G218" s="89" t="s">
        <v>683</v>
      </c>
      <c r="H218" s="318">
        <v>1000</v>
      </c>
    </row>
    <row r="219" spans="2:8" s="238" customFormat="1" ht="34.5" customHeight="1">
      <c r="B219" s="506"/>
      <c r="C219" s="247"/>
      <c r="D219" s="361"/>
      <c r="E219" s="362"/>
      <c r="F219" s="100" t="s">
        <v>684</v>
      </c>
      <c r="G219" s="89" t="s">
        <v>1064</v>
      </c>
      <c r="H219" s="318">
        <v>1000</v>
      </c>
    </row>
    <row r="220" spans="2:8" s="238" customFormat="1" ht="34.5" customHeight="1">
      <c r="B220" s="506"/>
      <c r="C220" s="247"/>
      <c r="D220" s="361"/>
      <c r="E220" s="362"/>
      <c r="F220" s="100" t="s">
        <v>685</v>
      </c>
      <c r="G220" s="89" t="s">
        <v>686</v>
      </c>
      <c r="H220" s="318">
        <v>1000</v>
      </c>
    </row>
    <row r="221" spans="2:8" s="238" customFormat="1" ht="34.5" customHeight="1">
      <c r="B221" s="506"/>
      <c r="C221" s="247"/>
      <c r="D221" s="361"/>
      <c r="E221" s="362"/>
      <c r="F221" s="100" t="s">
        <v>687</v>
      </c>
      <c r="G221" s="89" t="s">
        <v>688</v>
      </c>
      <c r="H221" s="318">
        <v>1000</v>
      </c>
    </row>
    <row r="222" spans="2:8" s="238" customFormat="1" ht="34.5" customHeight="1">
      <c r="B222" s="506"/>
      <c r="C222" s="247"/>
      <c r="D222" s="361"/>
      <c r="E222" s="362"/>
      <c r="F222" s="94" t="s">
        <v>1086</v>
      </c>
      <c r="G222" s="89" t="s">
        <v>689</v>
      </c>
      <c r="H222" s="318">
        <v>1000</v>
      </c>
    </row>
    <row r="223" spans="2:8" s="238" customFormat="1" ht="34.5" customHeight="1">
      <c r="B223" s="506"/>
      <c r="C223" s="247"/>
      <c r="D223" s="361"/>
      <c r="E223" s="362"/>
      <c r="F223" s="100" t="s">
        <v>1087</v>
      </c>
      <c r="G223" s="89" t="s">
        <v>690</v>
      </c>
      <c r="H223" s="318">
        <v>1000</v>
      </c>
    </row>
    <row r="224" spans="2:8" s="238" customFormat="1" ht="34.5" customHeight="1">
      <c r="B224" s="506"/>
      <c r="C224" s="247"/>
      <c r="D224" s="361"/>
      <c r="E224" s="362"/>
      <c r="F224" s="94" t="s">
        <v>691</v>
      </c>
      <c r="G224" s="89" t="s">
        <v>692</v>
      </c>
      <c r="H224" s="318">
        <v>1000</v>
      </c>
    </row>
    <row r="225" spans="2:8" s="238" customFormat="1" ht="34.5" customHeight="1">
      <c r="B225" s="506"/>
      <c r="C225" s="247"/>
      <c r="D225" s="361"/>
      <c r="E225" s="362"/>
      <c r="F225" s="253" t="s">
        <v>971</v>
      </c>
      <c r="G225" s="253"/>
      <c r="H225" s="344">
        <f>SUM(H227:H237)</f>
        <v>29840</v>
      </c>
    </row>
    <row r="226" spans="2:8" s="238" customFormat="1" ht="34.5" customHeight="1">
      <c r="B226" s="506"/>
      <c r="C226" s="247"/>
      <c r="D226" s="361"/>
      <c r="E226" s="362"/>
      <c r="F226" s="358" t="s">
        <v>327</v>
      </c>
      <c r="G226" s="358"/>
      <c r="H226" s="243"/>
    </row>
    <row r="227" spans="2:8" s="238" customFormat="1" ht="34.5" customHeight="1">
      <c r="B227" s="506"/>
      <c r="C227" s="247"/>
      <c r="D227" s="361"/>
      <c r="E227" s="362"/>
      <c r="F227" s="100" t="s">
        <v>693</v>
      </c>
      <c r="G227" s="89" t="s">
        <v>694</v>
      </c>
      <c r="H227" s="318">
        <v>3600</v>
      </c>
    </row>
    <row r="228" spans="2:8" s="238" customFormat="1" ht="34.5" customHeight="1">
      <c r="B228" s="506"/>
      <c r="C228" s="247"/>
      <c r="D228" s="361"/>
      <c r="E228" s="362"/>
      <c r="F228" s="100" t="s">
        <v>695</v>
      </c>
      <c r="G228" s="89" t="s">
        <v>696</v>
      </c>
      <c r="H228" s="318">
        <v>3600</v>
      </c>
    </row>
    <row r="229" spans="2:8" s="238" customFormat="1" ht="34.5" customHeight="1">
      <c r="B229" s="506"/>
      <c r="C229" s="247"/>
      <c r="D229" s="361"/>
      <c r="E229" s="362"/>
      <c r="F229" s="100" t="s">
        <v>697</v>
      </c>
      <c r="G229" s="89" t="s">
        <v>698</v>
      </c>
      <c r="H229" s="318">
        <v>4000</v>
      </c>
    </row>
    <row r="230" spans="2:8" s="238" customFormat="1" ht="34.5" customHeight="1">
      <c r="B230" s="506"/>
      <c r="C230" s="247"/>
      <c r="D230" s="361"/>
      <c r="E230" s="362"/>
      <c r="F230" s="100" t="s">
        <v>699</v>
      </c>
      <c r="G230" s="89" t="s">
        <v>700</v>
      </c>
      <c r="H230" s="318">
        <v>2640</v>
      </c>
    </row>
    <row r="231" spans="2:8" s="238" customFormat="1" ht="34.5" customHeight="1">
      <c r="B231" s="506"/>
      <c r="C231" s="247"/>
      <c r="D231" s="361"/>
      <c r="E231" s="362"/>
      <c r="F231" s="94" t="s">
        <v>701</v>
      </c>
      <c r="G231" s="89" t="s">
        <v>702</v>
      </c>
      <c r="H231" s="318">
        <v>2640</v>
      </c>
    </row>
    <row r="232" spans="2:8" s="238" customFormat="1" ht="34.5" customHeight="1">
      <c r="B232" s="506"/>
      <c r="C232" s="247"/>
      <c r="D232" s="361"/>
      <c r="E232" s="362"/>
      <c r="F232" s="100" t="s">
        <v>703</v>
      </c>
      <c r="G232" s="89" t="s">
        <v>704</v>
      </c>
      <c r="H232" s="318">
        <v>1800</v>
      </c>
    </row>
    <row r="233" spans="2:8" s="238" customFormat="1" ht="34.5" customHeight="1">
      <c r="B233" s="506"/>
      <c r="C233" s="247"/>
      <c r="D233" s="361"/>
      <c r="E233" s="362"/>
      <c r="F233" s="235" t="s">
        <v>705</v>
      </c>
      <c r="G233" s="295" t="s">
        <v>706</v>
      </c>
      <c r="H233" s="114">
        <v>4560</v>
      </c>
    </row>
    <row r="234" spans="2:8" s="238" customFormat="1" ht="34.5" customHeight="1">
      <c r="B234" s="506"/>
      <c r="C234" s="247"/>
      <c r="D234" s="361"/>
      <c r="E234" s="362"/>
      <c r="F234" s="294" t="s">
        <v>707</v>
      </c>
      <c r="G234" s="89" t="s">
        <v>708</v>
      </c>
      <c r="H234" s="114">
        <v>1000</v>
      </c>
    </row>
    <row r="235" spans="2:8" s="238" customFormat="1" ht="34.5" customHeight="1">
      <c r="B235" s="506"/>
      <c r="C235" s="247"/>
      <c r="D235" s="361"/>
      <c r="E235" s="362"/>
      <c r="F235" s="294" t="s">
        <v>709</v>
      </c>
      <c r="G235" s="295" t="s">
        <v>710</v>
      </c>
      <c r="H235" s="114">
        <v>3600</v>
      </c>
    </row>
    <row r="236" spans="2:8" s="238" customFormat="1" ht="34.5" customHeight="1">
      <c r="B236" s="506"/>
      <c r="C236" s="247"/>
      <c r="D236" s="361"/>
      <c r="E236" s="362"/>
      <c r="F236" s="294" t="s">
        <v>711</v>
      </c>
      <c r="G236" s="295" t="s">
        <v>712</v>
      </c>
      <c r="H236" s="114">
        <v>1000</v>
      </c>
    </row>
    <row r="237" spans="2:8" s="238" customFormat="1" ht="34.5" customHeight="1">
      <c r="B237" s="506"/>
      <c r="C237" s="247"/>
      <c r="D237" s="361"/>
      <c r="E237" s="362"/>
      <c r="F237" s="294" t="s">
        <v>1065</v>
      </c>
      <c r="G237" s="295" t="s">
        <v>1066</v>
      </c>
      <c r="H237" s="114">
        <v>1400</v>
      </c>
    </row>
    <row r="238" spans="2:8" s="238" customFormat="1" ht="34.5" customHeight="1">
      <c r="B238" s="506"/>
      <c r="C238" s="247"/>
      <c r="D238" s="361"/>
      <c r="E238" s="362"/>
      <c r="F238" s="253" t="s">
        <v>331</v>
      </c>
      <c r="G238" s="253"/>
      <c r="H238" s="344">
        <f>SUM(H240:H253)</f>
        <v>38336</v>
      </c>
    </row>
    <row r="239" spans="2:8" s="238" customFormat="1" ht="34.5" customHeight="1">
      <c r="B239" s="506"/>
      <c r="C239" s="247"/>
      <c r="D239" s="361"/>
      <c r="E239" s="362"/>
      <c r="F239" s="358" t="s">
        <v>327</v>
      </c>
      <c r="G239" s="358"/>
      <c r="H239" s="243"/>
    </row>
    <row r="240" spans="2:8" s="238" customFormat="1" ht="34.5" customHeight="1">
      <c r="B240" s="506"/>
      <c r="C240" s="247"/>
      <c r="D240" s="361"/>
      <c r="E240" s="362"/>
      <c r="F240" s="94" t="s">
        <v>713</v>
      </c>
      <c r="G240" s="89" t="s">
        <v>1067</v>
      </c>
      <c r="H240" s="114">
        <v>4800</v>
      </c>
    </row>
    <row r="241" spans="2:8" s="238" customFormat="1" ht="34.5" customHeight="1">
      <c r="B241" s="506"/>
      <c r="C241" s="247"/>
      <c r="D241" s="361"/>
      <c r="E241" s="362"/>
      <c r="F241" s="94" t="s">
        <v>714</v>
      </c>
      <c r="G241" s="89" t="s">
        <v>1068</v>
      </c>
      <c r="H241" s="114">
        <v>3600</v>
      </c>
    </row>
    <row r="242" spans="2:8" s="238" customFormat="1" ht="34.5" customHeight="1">
      <c r="B242" s="506"/>
      <c r="C242" s="247"/>
      <c r="D242" s="361"/>
      <c r="E242" s="362"/>
      <c r="F242" s="100" t="s">
        <v>715</v>
      </c>
      <c r="G242" s="89" t="s">
        <v>716</v>
      </c>
      <c r="H242" s="318">
        <v>3000</v>
      </c>
    </row>
    <row r="243" spans="2:8" s="238" customFormat="1" ht="34.5" customHeight="1">
      <c r="B243" s="506"/>
      <c r="C243" s="247"/>
      <c r="D243" s="361"/>
      <c r="E243" s="362"/>
      <c r="F243" s="94" t="s">
        <v>1105</v>
      </c>
      <c r="G243" s="89" t="s">
        <v>717</v>
      </c>
      <c r="H243" s="114">
        <v>1200</v>
      </c>
    </row>
    <row r="244" spans="2:8" s="238" customFormat="1" ht="34.5" customHeight="1">
      <c r="B244" s="506"/>
      <c r="C244" s="247"/>
      <c r="D244" s="361"/>
      <c r="E244" s="362"/>
      <c r="F244" s="94" t="s">
        <v>718</v>
      </c>
      <c r="G244" s="89" t="s">
        <v>719</v>
      </c>
      <c r="H244" s="114">
        <v>4800</v>
      </c>
    </row>
    <row r="245" spans="2:8" s="238" customFormat="1" ht="34.5" customHeight="1">
      <c r="B245" s="506"/>
      <c r="C245" s="247"/>
      <c r="D245" s="361"/>
      <c r="E245" s="362"/>
      <c r="F245" s="100" t="s">
        <v>720</v>
      </c>
      <c r="G245" s="295" t="s">
        <v>721</v>
      </c>
      <c r="H245" s="114">
        <v>3600</v>
      </c>
    </row>
    <row r="246" spans="2:8" s="238" customFormat="1" ht="34.5" customHeight="1">
      <c r="B246" s="506"/>
      <c r="C246" s="247"/>
      <c r="D246" s="361"/>
      <c r="E246" s="362"/>
      <c r="F246" s="100" t="s">
        <v>722</v>
      </c>
      <c r="G246" s="300" t="s">
        <v>723</v>
      </c>
      <c r="H246" s="114">
        <v>2336</v>
      </c>
    </row>
    <row r="247" spans="2:8" s="238" customFormat="1" ht="34.5" customHeight="1">
      <c r="B247" s="506"/>
      <c r="C247" s="247"/>
      <c r="D247" s="361"/>
      <c r="E247" s="362"/>
      <c r="F247" s="94" t="s">
        <v>724</v>
      </c>
      <c r="G247" s="89" t="s">
        <v>725</v>
      </c>
      <c r="H247" s="114">
        <v>3600</v>
      </c>
    </row>
    <row r="248" spans="2:8" s="238" customFormat="1" ht="34.5" customHeight="1">
      <c r="B248" s="506"/>
      <c r="C248" s="247"/>
      <c r="D248" s="361"/>
      <c r="E248" s="362"/>
      <c r="F248" s="94" t="s">
        <v>726</v>
      </c>
      <c r="G248" s="89" t="s">
        <v>727</v>
      </c>
      <c r="H248" s="114">
        <v>3600</v>
      </c>
    </row>
    <row r="249" spans="2:8" s="238" customFormat="1" ht="34.5" customHeight="1">
      <c r="B249" s="506"/>
      <c r="C249" s="247"/>
      <c r="D249" s="361"/>
      <c r="E249" s="362"/>
      <c r="F249" s="100" t="s">
        <v>1106</v>
      </c>
      <c r="G249" s="295" t="s">
        <v>728</v>
      </c>
      <c r="H249" s="114">
        <v>1200</v>
      </c>
    </row>
    <row r="250" spans="2:8" s="238" customFormat="1" ht="34.5" customHeight="1">
      <c r="B250" s="506"/>
      <c r="C250" s="247"/>
      <c r="D250" s="361"/>
      <c r="E250" s="362"/>
      <c r="F250" s="94" t="s">
        <v>1073</v>
      </c>
      <c r="G250" s="295" t="s">
        <v>1069</v>
      </c>
      <c r="H250" s="114">
        <v>2200</v>
      </c>
    </row>
    <row r="251" spans="2:8" s="238" customFormat="1" ht="34.5" customHeight="1">
      <c r="B251" s="506"/>
      <c r="C251" s="247"/>
      <c r="D251" s="361"/>
      <c r="E251" s="362"/>
      <c r="F251" s="94" t="s">
        <v>1074</v>
      </c>
      <c r="G251" s="295" t="s">
        <v>1070</v>
      </c>
      <c r="H251" s="114">
        <v>2400</v>
      </c>
    </row>
    <row r="252" spans="2:8" s="238" customFormat="1" ht="34.5" customHeight="1">
      <c r="B252" s="506"/>
      <c r="C252" s="247"/>
      <c r="D252" s="361"/>
      <c r="E252" s="362"/>
      <c r="F252" s="94" t="s">
        <v>1075</v>
      </c>
      <c r="G252" s="89" t="s">
        <v>1071</v>
      </c>
      <c r="H252" s="114">
        <v>1000</v>
      </c>
    </row>
    <row r="253" spans="2:8" s="238" customFormat="1" ht="34.5" customHeight="1">
      <c r="B253" s="506"/>
      <c r="C253" s="247"/>
      <c r="D253" s="352"/>
      <c r="E253" s="352"/>
      <c r="F253" s="100" t="s">
        <v>1108</v>
      </c>
      <c r="G253" s="89" t="s">
        <v>1072</v>
      </c>
      <c r="H253" s="114">
        <v>1000</v>
      </c>
    </row>
    <row r="254" spans="2:8" ht="39" customHeight="1">
      <c r="B254" s="506"/>
      <c r="C254" s="128">
        <v>11004</v>
      </c>
      <c r="D254" s="508" t="s">
        <v>332</v>
      </c>
      <c r="E254" s="509"/>
      <c r="F254" s="510"/>
      <c r="G254" s="237" t="s">
        <v>670</v>
      </c>
      <c r="H254" s="237">
        <f>SUM(H255:H266)</f>
        <v>1522677.5000000002</v>
      </c>
    </row>
    <row r="255" spans="2:8" s="219" customFormat="1" ht="30" customHeight="1">
      <c r="B255" s="506"/>
      <c r="C255" s="220"/>
      <c r="D255" s="349"/>
      <c r="E255" s="349"/>
      <c r="F255" s="349"/>
      <c r="G255" s="350" t="s">
        <v>328</v>
      </c>
      <c r="H255" s="351">
        <v>644087.30000000005</v>
      </c>
    </row>
    <row r="256" spans="2:8" ht="36.75" customHeight="1">
      <c r="B256" s="506"/>
      <c r="C256" s="128"/>
      <c r="D256" s="352"/>
      <c r="E256" s="352"/>
      <c r="F256" s="352"/>
      <c r="G256" s="89" t="s">
        <v>333</v>
      </c>
      <c r="H256" s="318">
        <v>216303.9</v>
      </c>
    </row>
    <row r="257" spans="2:8" ht="36" customHeight="1">
      <c r="B257" s="506"/>
      <c r="C257" s="128"/>
      <c r="D257" s="352"/>
      <c r="E257" s="352"/>
      <c r="F257" s="352"/>
      <c r="G257" s="89" t="s">
        <v>334</v>
      </c>
      <c r="H257" s="318">
        <v>47495.5</v>
      </c>
    </row>
    <row r="258" spans="2:8" ht="34.5" customHeight="1">
      <c r="B258" s="506"/>
      <c r="C258" s="128"/>
      <c r="D258" s="352"/>
      <c r="E258" s="352"/>
      <c r="F258" s="352"/>
      <c r="G258" s="89" t="s">
        <v>335</v>
      </c>
      <c r="H258" s="318">
        <v>46129.9</v>
      </c>
    </row>
    <row r="259" spans="2:8" ht="30" customHeight="1">
      <c r="B259" s="506"/>
      <c r="C259" s="128"/>
      <c r="D259" s="352"/>
      <c r="E259" s="352"/>
      <c r="F259" s="352"/>
      <c r="G259" s="89" t="s">
        <v>336</v>
      </c>
      <c r="H259" s="318">
        <v>56284.4</v>
      </c>
    </row>
    <row r="260" spans="2:8" ht="40.5" customHeight="1">
      <c r="B260" s="506"/>
      <c r="C260" s="128"/>
      <c r="D260" s="352"/>
      <c r="E260" s="352"/>
      <c r="F260" s="352"/>
      <c r="G260" s="89" t="s">
        <v>337</v>
      </c>
      <c r="H260" s="318">
        <v>55549.8</v>
      </c>
    </row>
    <row r="261" spans="2:8" ht="30" customHeight="1">
      <c r="B261" s="506"/>
      <c r="C261" s="128"/>
      <c r="D261" s="352"/>
      <c r="E261" s="352"/>
      <c r="F261" s="352"/>
      <c r="G261" s="89" t="s">
        <v>338</v>
      </c>
      <c r="H261" s="318">
        <v>49848.3</v>
      </c>
    </row>
    <row r="262" spans="2:8" ht="30" customHeight="1">
      <c r="B262" s="506"/>
      <c r="C262" s="128"/>
      <c r="D262" s="352"/>
      <c r="E262" s="352"/>
      <c r="F262" s="352"/>
      <c r="G262" s="89" t="s">
        <v>339</v>
      </c>
      <c r="H262" s="318">
        <v>131060.9</v>
      </c>
    </row>
    <row r="263" spans="2:8" ht="30" customHeight="1">
      <c r="B263" s="506"/>
      <c r="C263" s="128"/>
      <c r="D263" s="352"/>
      <c r="E263" s="352"/>
      <c r="F263" s="352"/>
      <c r="G263" s="89" t="s">
        <v>340</v>
      </c>
      <c r="H263" s="318">
        <v>64461.599999999999</v>
      </c>
    </row>
    <row r="264" spans="2:8" ht="30" customHeight="1">
      <c r="B264" s="506"/>
      <c r="C264" s="128"/>
      <c r="D264" s="352"/>
      <c r="E264" s="352"/>
      <c r="F264" s="352"/>
      <c r="G264" s="89" t="s">
        <v>341</v>
      </c>
      <c r="H264" s="318">
        <v>40006.300000000003</v>
      </c>
    </row>
    <row r="265" spans="2:8" ht="30" customHeight="1">
      <c r="B265" s="506"/>
      <c r="C265" s="128"/>
      <c r="D265" s="352"/>
      <c r="E265" s="352"/>
      <c r="F265" s="352"/>
      <c r="G265" s="89" t="s">
        <v>342</v>
      </c>
      <c r="H265" s="318">
        <v>132496.6</v>
      </c>
    </row>
    <row r="266" spans="2:8" ht="32.25" customHeight="1">
      <c r="B266" s="506"/>
      <c r="C266" s="128"/>
      <c r="D266" s="352"/>
      <c r="E266" s="352"/>
      <c r="F266" s="352"/>
      <c r="G266" s="89" t="s">
        <v>343</v>
      </c>
      <c r="H266" s="318">
        <v>38953</v>
      </c>
    </row>
    <row r="267" spans="2:8" s="238" customFormat="1" ht="66.75" customHeight="1">
      <c r="B267" s="506"/>
      <c r="C267" s="247">
        <v>11005</v>
      </c>
      <c r="D267" s="460" t="s">
        <v>344</v>
      </c>
      <c r="E267" s="460"/>
      <c r="F267" s="460"/>
      <c r="G267" s="239" t="s">
        <v>670</v>
      </c>
      <c r="H267" s="243">
        <f t="shared" ref="H267" si="17">H269+H270</f>
        <v>39756.1</v>
      </c>
    </row>
    <row r="268" spans="2:8" s="238" customFormat="1" ht="17.25" customHeight="1">
      <c r="B268" s="506"/>
      <c r="C268" s="247"/>
      <c r="D268" s="253"/>
      <c r="E268" s="511" t="s">
        <v>86</v>
      </c>
      <c r="F268" s="500"/>
      <c r="G268" s="247"/>
      <c r="H268" s="243"/>
    </row>
    <row r="269" spans="2:8" s="238" customFormat="1" ht="45.75" customHeight="1">
      <c r="B269" s="506"/>
      <c r="C269" s="234"/>
      <c r="D269" s="289"/>
      <c r="E269" s="289"/>
      <c r="F269" s="94" t="s">
        <v>345</v>
      </c>
      <c r="G269" s="346" t="s">
        <v>729</v>
      </c>
      <c r="H269" s="318">
        <v>19756.099999999999</v>
      </c>
    </row>
    <row r="270" spans="2:8" s="238" customFormat="1" ht="48.75" customHeight="1">
      <c r="B270" s="507"/>
      <c r="C270" s="286"/>
      <c r="D270" s="287"/>
      <c r="E270" s="287"/>
      <c r="F270" s="347" t="s">
        <v>346</v>
      </c>
      <c r="G270" s="240" t="s">
        <v>267</v>
      </c>
      <c r="H270" s="318">
        <v>20000</v>
      </c>
    </row>
    <row r="271" spans="2:8" s="238" customFormat="1" ht="35.25" customHeight="1">
      <c r="B271" s="249">
        <v>1146</v>
      </c>
      <c r="C271" s="493" t="s">
        <v>81</v>
      </c>
      <c r="D271" s="494"/>
      <c r="E271" s="494"/>
      <c r="F271" s="495"/>
      <c r="G271" s="88"/>
      <c r="H271" s="243">
        <f>H272+H274+H276+H278+H280+H282+H284+H286+H309+H334</f>
        <v>2421216.1</v>
      </c>
    </row>
    <row r="272" spans="2:8" s="238" customFormat="1" ht="48.75" customHeight="1">
      <c r="B272" s="516"/>
      <c r="C272" s="250">
        <v>11014</v>
      </c>
      <c r="D272" s="491" t="s">
        <v>474</v>
      </c>
      <c r="E272" s="491"/>
      <c r="F272" s="491"/>
      <c r="G272" s="88" t="s">
        <v>730</v>
      </c>
      <c r="H272" s="243">
        <f>H273</f>
        <v>126383.6</v>
      </c>
    </row>
    <row r="273" spans="2:8" s="238" customFormat="1" ht="40.5" customHeight="1">
      <c r="B273" s="517"/>
      <c r="C273" s="250"/>
      <c r="D273" s="251"/>
      <c r="E273" s="251"/>
      <c r="F273" s="345"/>
      <c r="G273" s="240" t="s">
        <v>959</v>
      </c>
      <c r="H273" s="256">
        <v>126383.6</v>
      </c>
    </row>
    <row r="274" spans="2:8" s="238" customFormat="1" ht="48.75" customHeight="1">
      <c r="B274" s="517"/>
      <c r="C274" s="250">
        <v>11015</v>
      </c>
      <c r="D274" s="491" t="s">
        <v>475</v>
      </c>
      <c r="E274" s="491"/>
      <c r="F274" s="491"/>
      <c r="G274" s="88" t="s">
        <v>730</v>
      </c>
      <c r="H274" s="243">
        <f>H275</f>
        <v>52000</v>
      </c>
    </row>
    <row r="275" spans="2:8" s="238" customFormat="1" ht="43.5" customHeight="1">
      <c r="B275" s="517"/>
      <c r="C275" s="250"/>
      <c r="D275" s="251"/>
      <c r="E275" s="251"/>
      <c r="F275" s="345"/>
      <c r="G275" s="240" t="s">
        <v>742</v>
      </c>
      <c r="H275" s="256">
        <v>52000</v>
      </c>
    </row>
    <row r="276" spans="2:8" s="238" customFormat="1" ht="48.75" customHeight="1">
      <c r="B276" s="517"/>
      <c r="C276" s="250">
        <v>11018</v>
      </c>
      <c r="D276" s="491" t="s">
        <v>476</v>
      </c>
      <c r="E276" s="491"/>
      <c r="F276" s="491"/>
      <c r="G276" s="88" t="s">
        <v>730</v>
      </c>
      <c r="H276" s="243">
        <f>H277</f>
        <v>767059.4</v>
      </c>
    </row>
    <row r="277" spans="2:8" s="238" customFormat="1" ht="42.75" customHeight="1">
      <c r="B277" s="517"/>
      <c r="C277" s="250"/>
      <c r="D277" s="251"/>
      <c r="E277" s="251"/>
      <c r="F277" s="345"/>
      <c r="G277" s="240" t="s">
        <v>743</v>
      </c>
      <c r="H277" s="256">
        <v>767059.4</v>
      </c>
    </row>
    <row r="278" spans="2:8" s="238" customFormat="1" ht="54" customHeight="1">
      <c r="B278" s="517"/>
      <c r="C278" s="250">
        <v>11019</v>
      </c>
      <c r="D278" s="491" t="s">
        <v>477</v>
      </c>
      <c r="E278" s="491"/>
      <c r="F278" s="491"/>
      <c r="G278" s="88" t="s">
        <v>730</v>
      </c>
      <c r="H278" s="243">
        <f>H279</f>
        <v>7701.3</v>
      </c>
    </row>
    <row r="279" spans="2:8" s="238" customFormat="1" ht="45" customHeight="1">
      <c r="B279" s="517"/>
      <c r="C279" s="250"/>
      <c r="D279" s="251"/>
      <c r="E279" s="251"/>
      <c r="F279" s="345"/>
      <c r="G279" s="240" t="s">
        <v>916</v>
      </c>
      <c r="H279" s="256">
        <v>7701.3</v>
      </c>
    </row>
    <row r="280" spans="2:8" s="238" customFormat="1" ht="48.75" customHeight="1">
      <c r="B280" s="517"/>
      <c r="C280" s="250">
        <v>11021</v>
      </c>
      <c r="D280" s="491" t="s">
        <v>970</v>
      </c>
      <c r="E280" s="491"/>
      <c r="F280" s="491"/>
      <c r="G280" s="88" t="s">
        <v>730</v>
      </c>
      <c r="H280" s="243">
        <f>H281</f>
        <v>20800</v>
      </c>
    </row>
    <row r="281" spans="2:8" s="238" customFormat="1" ht="42" customHeight="1">
      <c r="B281" s="517"/>
      <c r="C281" s="250"/>
      <c r="D281" s="251"/>
      <c r="E281" s="251"/>
      <c r="F281" s="345"/>
      <c r="G281" s="240" t="s">
        <v>917</v>
      </c>
      <c r="H281" s="256">
        <v>20800</v>
      </c>
    </row>
    <row r="282" spans="2:8" s="238" customFormat="1" ht="48.75" customHeight="1">
      <c r="B282" s="517"/>
      <c r="C282" s="250">
        <v>11024</v>
      </c>
      <c r="D282" s="491" t="s">
        <v>969</v>
      </c>
      <c r="E282" s="491"/>
      <c r="F282" s="491"/>
      <c r="G282" s="88" t="s">
        <v>730</v>
      </c>
      <c r="H282" s="243">
        <f>H283</f>
        <v>33452</v>
      </c>
    </row>
    <row r="283" spans="2:8" s="238" customFormat="1" ht="38.25" customHeight="1">
      <c r="B283" s="517"/>
      <c r="C283" s="250"/>
      <c r="D283" s="251"/>
      <c r="E283" s="251"/>
      <c r="F283" s="345"/>
      <c r="G283" s="240" t="s">
        <v>133</v>
      </c>
      <c r="H283" s="256">
        <v>33452</v>
      </c>
    </row>
    <row r="284" spans="2:8" s="238" customFormat="1" ht="39.75" customHeight="1">
      <c r="B284" s="517"/>
      <c r="C284" s="250">
        <v>11025</v>
      </c>
      <c r="D284" s="491" t="s">
        <v>504</v>
      </c>
      <c r="E284" s="491"/>
      <c r="F284" s="491"/>
      <c r="G284" s="88" t="s">
        <v>730</v>
      </c>
      <c r="H284" s="243">
        <f t="shared" ref="H284" si="18">H285</f>
        <v>562980.9</v>
      </c>
    </row>
    <row r="285" spans="2:8" s="238" customFormat="1" ht="39.75" customHeight="1">
      <c r="B285" s="517"/>
      <c r="C285" s="250"/>
      <c r="D285" s="265"/>
      <c r="E285" s="265"/>
      <c r="F285" s="265"/>
      <c r="G285" s="240" t="s">
        <v>505</v>
      </c>
      <c r="H285" s="114">
        <v>562980.9</v>
      </c>
    </row>
    <row r="286" spans="2:8" s="238" customFormat="1" ht="57" customHeight="1">
      <c r="B286" s="517"/>
      <c r="C286" s="250">
        <v>12002</v>
      </c>
      <c r="D286" s="461" t="s">
        <v>478</v>
      </c>
      <c r="E286" s="462"/>
      <c r="F286" s="463"/>
      <c r="G286" s="88" t="s">
        <v>479</v>
      </c>
      <c r="H286" s="243">
        <f>SUM(H287,H289,H291,H293,H295,H297,H299,H301,H303,H305,H307)</f>
        <v>332259.10000000003</v>
      </c>
    </row>
    <row r="287" spans="2:8" s="238" customFormat="1" ht="40.5" customHeight="1">
      <c r="B287" s="517"/>
      <c r="C287" s="250"/>
      <c r="D287" s="253"/>
      <c r="E287" s="253"/>
      <c r="F287" s="253"/>
      <c r="G287" s="88" t="s">
        <v>730</v>
      </c>
      <c r="H287" s="243">
        <f>H288</f>
        <v>31060.5</v>
      </c>
    </row>
    <row r="288" spans="2:8" s="238" customFormat="1" ht="48.75" customHeight="1">
      <c r="B288" s="517"/>
      <c r="C288" s="250"/>
      <c r="D288" s="253"/>
      <c r="E288" s="253"/>
      <c r="F288" s="253"/>
      <c r="G288" s="240" t="s">
        <v>481</v>
      </c>
      <c r="H288" s="254">
        <v>31060.5</v>
      </c>
    </row>
    <row r="289" spans="2:8" s="238" customFormat="1" ht="34.5" customHeight="1">
      <c r="B289" s="517"/>
      <c r="C289" s="250"/>
      <c r="D289" s="253"/>
      <c r="E289" s="253"/>
      <c r="F289" s="253"/>
      <c r="G289" s="88" t="s">
        <v>480</v>
      </c>
      <c r="H289" s="348">
        <f>H290</f>
        <v>18382.5</v>
      </c>
    </row>
    <row r="290" spans="2:8" s="238" customFormat="1" ht="41.25" customHeight="1">
      <c r="B290" s="517"/>
      <c r="C290" s="250"/>
      <c r="D290" s="253"/>
      <c r="E290" s="253"/>
      <c r="F290" s="253"/>
      <c r="G290" s="240" t="s">
        <v>481</v>
      </c>
      <c r="H290" s="254">
        <v>18382.5</v>
      </c>
    </row>
    <row r="291" spans="2:8" s="238" customFormat="1" ht="32.25" customHeight="1">
      <c r="B291" s="517"/>
      <c r="C291" s="250"/>
      <c r="D291" s="253"/>
      <c r="E291" s="253"/>
      <c r="F291" s="253"/>
      <c r="G291" s="88" t="s">
        <v>490</v>
      </c>
      <c r="H291" s="348">
        <f>H292</f>
        <v>45793.8</v>
      </c>
    </row>
    <row r="292" spans="2:8" s="238" customFormat="1" ht="48.75" customHeight="1">
      <c r="B292" s="517"/>
      <c r="C292" s="250"/>
      <c r="D292" s="253"/>
      <c r="E292" s="253"/>
      <c r="F292" s="253"/>
      <c r="G292" s="240" t="s">
        <v>481</v>
      </c>
      <c r="H292" s="254">
        <v>45793.8</v>
      </c>
    </row>
    <row r="293" spans="2:8" s="238" customFormat="1" ht="24" customHeight="1">
      <c r="B293" s="517"/>
      <c r="C293" s="250"/>
      <c r="D293" s="253"/>
      <c r="E293" s="253"/>
      <c r="F293" s="253"/>
      <c r="G293" s="88" t="s">
        <v>491</v>
      </c>
      <c r="H293" s="348">
        <f>H294</f>
        <v>18723.3</v>
      </c>
    </row>
    <row r="294" spans="2:8" s="238" customFormat="1" ht="48.75" customHeight="1">
      <c r="B294" s="517"/>
      <c r="C294" s="250"/>
      <c r="D294" s="253"/>
      <c r="E294" s="253"/>
      <c r="F294" s="253"/>
      <c r="G294" s="240" t="s">
        <v>481</v>
      </c>
      <c r="H294" s="254">
        <v>18723.3</v>
      </c>
    </row>
    <row r="295" spans="2:8" s="238" customFormat="1" ht="30" customHeight="1">
      <c r="B295" s="517"/>
      <c r="C295" s="250"/>
      <c r="D295" s="253"/>
      <c r="E295" s="253"/>
      <c r="F295" s="253"/>
      <c r="G295" s="88" t="s">
        <v>482</v>
      </c>
      <c r="H295" s="243">
        <f>H296</f>
        <v>14680.6</v>
      </c>
    </row>
    <row r="296" spans="2:8" s="238" customFormat="1" ht="48.75" customHeight="1">
      <c r="B296" s="517"/>
      <c r="C296" s="250"/>
      <c r="D296" s="253"/>
      <c r="E296" s="253"/>
      <c r="F296" s="253"/>
      <c r="G296" s="240" t="s">
        <v>481</v>
      </c>
      <c r="H296" s="254">
        <v>14680.6</v>
      </c>
    </row>
    <row r="297" spans="2:8" s="238" customFormat="1" ht="32.25" customHeight="1">
      <c r="B297" s="517"/>
      <c r="C297" s="250"/>
      <c r="D297" s="253"/>
      <c r="E297" s="253"/>
      <c r="F297" s="253"/>
      <c r="G297" s="88" t="s">
        <v>483</v>
      </c>
      <c r="H297" s="243">
        <f>H298</f>
        <v>51736.2</v>
      </c>
    </row>
    <row r="298" spans="2:8" s="238" customFormat="1" ht="48.75" customHeight="1">
      <c r="B298" s="517"/>
      <c r="C298" s="250"/>
      <c r="D298" s="253"/>
      <c r="E298" s="253"/>
      <c r="F298" s="253"/>
      <c r="G298" s="240" t="s">
        <v>481</v>
      </c>
      <c r="H298" s="254">
        <v>51736.2</v>
      </c>
    </row>
    <row r="299" spans="2:8" s="238" customFormat="1" ht="36" customHeight="1">
      <c r="B299" s="517"/>
      <c r="C299" s="250"/>
      <c r="D299" s="253"/>
      <c r="E299" s="253"/>
      <c r="F299" s="253"/>
      <c r="G299" s="88" t="s">
        <v>484</v>
      </c>
      <c r="H299" s="243">
        <f>H300</f>
        <v>38595.800000000003</v>
      </c>
    </row>
    <row r="300" spans="2:8" s="238" customFormat="1" ht="48.75" customHeight="1">
      <c r="B300" s="517"/>
      <c r="C300" s="250"/>
      <c r="D300" s="253"/>
      <c r="E300" s="253"/>
      <c r="F300" s="253"/>
      <c r="G300" s="240" t="s">
        <v>481</v>
      </c>
      <c r="H300" s="254">
        <v>38595.800000000003</v>
      </c>
    </row>
    <row r="301" spans="2:8" s="238" customFormat="1" ht="36" customHeight="1">
      <c r="B301" s="517"/>
      <c r="C301" s="250"/>
      <c r="D301" s="253"/>
      <c r="E301" s="253"/>
      <c r="F301" s="253"/>
      <c r="G301" s="88" t="s">
        <v>485</v>
      </c>
      <c r="H301" s="243">
        <f>H302</f>
        <v>50004.4</v>
      </c>
    </row>
    <row r="302" spans="2:8" s="238" customFormat="1" ht="48.75" customHeight="1">
      <c r="B302" s="517"/>
      <c r="C302" s="250"/>
      <c r="D302" s="253"/>
      <c r="E302" s="253"/>
      <c r="F302" s="253"/>
      <c r="G302" s="240" t="s">
        <v>481</v>
      </c>
      <c r="H302" s="254">
        <v>50004.4</v>
      </c>
    </row>
    <row r="303" spans="2:8" s="238" customFormat="1" ht="31.5" customHeight="1">
      <c r="B303" s="517"/>
      <c r="C303" s="250"/>
      <c r="D303" s="253"/>
      <c r="E303" s="253"/>
      <c r="F303" s="253"/>
      <c r="G303" s="88" t="s">
        <v>486</v>
      </c>
      <c r="H303" s="243">
        <f>H304</f>
        <v>22430.400000000001</v>
      </c>
    </row>
    <row r="304" spans="2:8" s="238" customFormat="1" ht="37.5" customHeight="1">
      <c r="B304" s="517"/>
      <c r="C304" s="250"/>
      <c r="D304" s="253"/>
      <c r="E304" s="253"/>
      <c r="F304" s="253"/>
      <c r="G304" s="240" t="s">
        <v>481</v>
      </c>
      <c r="H304" s="254">
        <v>22430.400000000001</v>
      </c>
    </row>
    <row r="305" spans="2:8" s="238" customFormat="1" ht="37.5" customHeight="1">
      <c r="B305" s="517"/>
      <c r="C305" s="250"/>
      <c r="D305" s="253"/>
      <c r="E305" s="253"/>
      <c r="F305" s="253"/>
      <c r="G305" s="88" t="s">
        <v>487</v>
      </c>
      <c r="H305" s="243">
        <f>H306</f>
        <v>24972</v>
      </c>
    </row>
    <row r="306" spans="2:8" s="238" customFormat="1" ht="48.75" customHeight="1">
      <c r="B306" s="517"/>
      <c r="C306" s="250"/>
      <c r="D306" s="253"/>
      <c r="E306" s="253"/>
      <c r="F306" s="253"/>
      <c r="G306" s="240" t="s">
        <v>481</v>
      </c>
      <c r="H306" s="254">
        <v>24972</v>
      </c>
    </row>
    <row r="307" spans="2:8" s="238" customFormat="1" ht="33.75" customHeight="1">
      <c r="B307" s="517"/>
      <c r="C307" s="250"/>
      <c r="D307" s="251"/>
      <c r="E307" s="251"/>
      <c r="F307" s="251"/>
      <c r="G307" s="88" t="s">
        <v>488</v>
      </c>
      <c r="H307" s="344">
        <f t="shared" ref="H307" si="19">H308</f>
        <v>15879.6</v>
      </c>
    </row>
    <row r="308" spans="2:8" s="238" customFormat="1" ht="48.75" customHeight="1">
      <c r="B308" s="517"/>
      <c r="C308" s="250"/>
      <c r="D308" s="251"/>
      <c r="E308" s="251"/>
      <c r="F308" s="251"/>
      <c r="G308" s="240" t="s">
        <v>481</v>
      </c>
      <c r="H308" s="252">
        <v>15879.6</v>
      </c>
    </row>
    <row r="309" spans="2:8" s="238" customFormat="1" ht="56.25" customHeight="1">
      <c r="B309" s="517"/>
      <c r="C309" s="250">
        <v>12004</v>
      </c>
      <c r="D309" s="491" t="s">
        <v>744</v>
      </c>
      <c r="E309" s="491"/>
      <c r="F309" s="491"/>
      <c r="G309" s="88" t="s">
        <v>479</v>
      </c>
      <c r="H309" s="243">
        <f t="shared" ref="H309" si="20">H310+H312+H314+H316+H318+H320+H322+H324+H326+H328+H330+H332</f>
        <v>363677.79999999993</v>
      </c>
    </row>
    <row r="310" spans="2:8" s="238" customFormat="1" ht="41.25" customHeight="1">
      <c r="B310" s="517"/>
      <c r="C310" s="250"/>
      <c r="D310" s="253"/>
      <c r="E310" s="253"/>
      <c r="F310" s="253"/>
      <c r="G310" s="88" t="s">
        <v>730</v>
      </c>
      <c r="H310" s="243">
        <f t="shared" ref="H310" si="21">H311</f>
        <v>158891.4</v>
      </c>
    </row>
    <row r="311" spans="2:8" s="238" customFormat="1" ht="36.75" customHeight="1">
      <c r="B311" s="517"/>
      <c r="C311" s="250"/>
      <c r="D311" s="253"/>
      <c r="E311" s="253"/>
      <c r="F311" s="253"/>
      <c r="G311" s="332" t="s">
        <v>489</v>
      </c>
      <c r="H311" s="254">
        <v>158891.4</v>
      </c>
    </row>
    <row r="312" spans="2:8" s="238" customFormat="1" ht="38.25" customHeight="1">
      <c r="B312" s="517"/>
      <c r="C312" s="247"/>
      <c r="D312" s="253"/>
      <c r="E312" s="253"/>
      <c r="F312" s="253"/>
      <c r="G312" s="88" t="s">
        <v>945</v>
      </c>
      <c r="H312" s="243">
        <f t="shared" ref="H312" si="22">H313</f>
        <v>37662.199999999997</v>
      </c>
    </row>
    <row r="313" spans="2:8" s="238" customFormat="1" ht="48.75" customHeight="1">
      <c r="B313" s="517"/>
      <c r="C313" s="250"/>
      <c r="D313" s="253"/>
      <c r="E313" s="253"/>
      <c r="F313" s="253"/>
      <c r="G313" s="332" t="s">
        <v>489</v>
      </c>
      <c r="H313" s="254">
        <v>37662.199999999997</v>
      </c>
    </row>
    <row r="314" spans="2:8" s="238" customFormat="1" ht="38.25" customHeight="1">
      <c r="B314" s="517"/>
      <c r="C314" s="247"/>
      <c r="D314" s="253"/>
      <c r="E314" s="253"/>
      <c r="F314" s="253"/>
      <c r="G314" s="88" t="s">
        <v>480</v>
      </c>
      <c r="H314" s="243">
        <f t="shared" ref="H314" si="23">H315</f>
        <v>4000.5</v>
      </c>
    </row>
    <row r="315" spans="2:8" s="238" customFormat="1" ht="36.75" customHeight="1">
      <c r="B315" s="517"/>
      <c r="C315" s="250"/>
      <c r="D315" s="253"/>
      <c r="E315" s="253"/>
      <c r="F315" s="253"/>
      <c r="G315" s="332" t="s">
        <v>489</v>
      </c>
      <c r="H315" s="254">
        <v>4000.5</v>
      </c>
    </row>
    <row r="316" spans="2:8" s="238" customFormat="1" ht="31.5" customHeight="1">
      <c r="B316" s="517"/>
      <c r="C316" s="250"/>
      <c r="D316" s="253"/>
      <c r="E316" s="253"/>
      <c r="F316" s="253"/>
      <c r="G316" s="88" t="s">
        <v>490</v>
      </c>
      <c r="H316" s="243">
        <f t="shared" ref="H316" si="24">H317</f>
        <v>9775.7999999999993</v>
      </c>
    </row>
    <row r="317" spans="2:8" s="238" customFormat="1" ht="39" customHeight="1">
      <c r="B317" s="517"/>
      <c r="C317" s="250"/>
      <c r="D317" s="253"/>
      <c r="E317" s="253"/>
      <c r="F317" s="253"/>
      <c r="G317" s="332" t="s">
        <v>489</v>
      </c>
      <c r="H317" s="254">
        <v>9775.7999999999993</v>
      </c>
    </row>
    <row r="318" spans="2:8" s="238" customFormat="1" ht="27" customHeight="1">
      <c r="B318" s="517"/>
      <c r="C318" s="250"/>
      <c r="D318" s="253"/>
      <c r="E318" s="253"/>
      <c r="F318" s="253"/>
      <c r="G318" s="88" t="s">
        <v>491</v>
      </c>
      <c r="H318" s="243">
        <f>H319</f>
        <v>8365</v>
      </c>
    </row>
    <row r="319" spans="2:8" s="238" customFormat="1" ht="39.75" customHeight="1">
      <c r="B319" s="517"/>
      <c r="C319" s="250"/>
      <c r="D319" s="253"/>
      <c r="E319" s="253"/>
      <c r="F319" s="253"/>
      <c r="G319" s="332" t="s">
        <v>489</v>
      </c>
      <c r="H319" s="254">
        <v>8365</v>
      </c>
    </row>
    <row r="320" spans="2:8" s="238" customFormat="1" ht="32.25" customHeight="1">
      <c r="B320" s="517"/>
      <c r="C320" s="250"/>
      <c r="D320" s="253"/>
      <c r="E320" s="253"/>
      <c r="F320" s="253"/>
      <c r="G320" s="88" t="s">
        <v>482</v>
      </c>
      <c r="H320" s="243">
        <f t="shared" ref="H320" si="25">H321</f>
        <v>13264</v>
      </c>
    </row>
    <row r="321" spans="2:8" s="238" customFormat="1" ht="34.5" customHeight="1">
      <c r="B321" s="517"/>
      <c r="C321" s="250"/>
      <c r="D321" s="253"/>
      <c r="E321" s="253"/>
      <c r="F321" s="253"/>
      <c r="G321" s="332" t="s">
        <v>489</v>
      </c>
      <c r="H321" s="254">
        <v>13264</v>
      </c>
    </row>
    <row r="322" spans="2:8" s="238" customFormat="1" ht="29.25" customHeight="1">
      <c r="B322" s="517"/>
      <c r="C322" s="250"/>
      <c r="D322" s="253"/>
      <c r="E322" s="253"/>
      <c r="F322" s="253"/>
      <c r="G322" s="88" t="s">
        <v>483</v>
      </c>
      <c r="H322" s="243">
        <f t="shared" ref="H322" si="26">H323</f>
        <v>55639.5</v>
      </c>
    </row>
    <row r="323" spans="2:8" s="238" customFormat="1" ht="39" customHeight="1">
      <c r="B323" s="517"/>
      <c r="C323" s="250"/>
      <c r="D323" s="253"/>
      <c r="E323" s="253"/>
      <c r="F323" s="253"/>
      <c r="G323" s="332" t="s">
        <v>489</v>
      </c>
      <c r="H323" s="254">
        <v>55639.5</v>
      </c>
    </row>
    <row r="324" spans="2:8" s="238" customFormat="1" ht="34.5" customHeight="1">
      <c r="B324" s="517"/>
      <c r="C324" s="250"/>
      <c r="D324" s="253"/>
      <c r="E324" s="253"/>
      <c r="F324" s="253"/>
      <c r="G324" s="88" t="s">
        <v>484</v>
      </c>
      <c r="H324" s="243">
        <f t="shared" ref="H324" si="27">H325</f>
        <v>20025.8</v>
      </c>
    </row>
    <row r="325" spans="2:8" s="238" customFormat="1" ht="42" customHeight="1">
      <c r="B325" s="517"/>
      <c r="C325" s="250"/>
      <c r="D325" s="253"/>
      <c r="E325" s="253"/>
      <c r="F325" s="253"/>
      <c r="G325" s="332" t="s">
        <v>489</v>
      </c>
      <c r="H325" s="254">
        <v>20025.8</v>
      </c>
    </row>
    <row r="326" spans="2:8" s="238" customFormat="1" ht="33.75" customHeight="1">
      <c r="B326" s="517"/>
      <c r="C326" s="250"/>
      <c r="D326" s="253"/>
      <c r="E326" s="253"/>
      <c r="F326" s="253"/>
      <c r="G326" s="88" t="s">
        <v>485</v>
      </c>
      <c r="H326" s="243">
        <f t="shared" ref="H326" si="28">H327</f>
        <v>33766.699999999997</v>
      </c>
    </row>
    <row r="327" spans="2:8" s="238" customFormat="1" ht="38.25" customHeight="1">
      <c r="B327" s="517"/>
      <c r="C327" s="250"/>
      <c r="D327" s="253"/>
      <c r="E327" s="253"/>
      <c r="F327" s="253"/>
      <c r="G327" s="332" t="s">
        <v>489</v>
      </c>
      <c r="H327" s="254">
        <v>33766.699999999997</v>
      </c>
    </row>
    <row r="328" spans="2:8" s="238" customFormat="1" ht="36.75" customHeight="1">
      <c r="B328" s="517"/>
      <c r="C328" s="250"/>
      <c r="D328" s="253"/>
      <c r="E328" s="253"/>
      <c r="F328" s="253"/>
      <c r="G328" s="88" t="s">
        <v>486</v>
      </c>
      <c r="H328" s="243">
        <f t="shared" ref="H328" si="29">H329</f>
        <v>9621.5</v>
      </c>
    </row>
    <row r="329" spans="2:8" s="238" customFormat="1" ht="34.5" customHeight="1">
      <c r="B329" s="517"/>
      <c r="C329" s="250"/>
      <c r="D329" s="253"/>
      <c r="E329" s="253"/>
      <c r="F329" s="253"/>
      <c r="G329" s="332" t="s">
        <v>489</v>
      </c>
      <c r="H329" s="254">
        <v>9621.5</v>
      </c>
    </row>
    <row r="330" spans="2:8" s="238" customFormat="1" ht="26.25" customHeight="1">
      <c r="B330" s="517"/>
      <c r="C330" s="250"/>
      <c r="D330" s="253"/>
      <c r="E330" s="253"/>
      <c r="F330" s="253"/>
      <c r="G330" s="88" t="s">
        <v>487</v>
      </c>
      <c r="H330" s="243">
        <f t="shared" ref="H330" si="30">H331</f>
        <v>7017.3</v>
      </c>
    </row>
    <row r="331" spans="2:8" s="238" customFormat="1" ht="39" customHeight="1">
      <c r="B331" s="517"/>
      <c r="C331" s="250"/>
      <c r="D331" s="253"/>
      <c r="E331" s="253"/>
      <c r="F331" s="253"/>
      <c r="G331" s="332" t="s">
        <v>489</v>
      </c>
      <c r="H331" s="254">
        <v>7017.3</v>
      </c>
    </row>
    <row r="332" spans="2:8" s="238" customFormat="1" ht="30" customHeight="1">
      <c r="B332" s="517"/>
      <c r="C332" s="250"/>
      <c r="D332" s="253"/>
      <c r="E332" s="253"/>
      <c r="F332" s="253"/>
      <c r="G332" s="88" t="s">
        <v>488</v>
      </c>
      <c r="H332" s="243">
        <f t="shared" ref="H332" si="31">H333</f>
        <v>5648.1</v>
      </c>
    </row>
    <row r="333" spans="2:8" s="238" customFormat="1" ht="48.75" customHeight="1">
      <c r="B333" s="517"/>
      <c r="C333" s="250"/>
      <c r="D333" s="253"/>
      <c r="E333" s="253"/>
      <c r="F333" s="253"/>
      <c r="G333" s="332" t="s">
        <v>489</v>
      </c>
      <c r="H333" s="254">
        <v>5648.1</v>
      </c>
    </row>
    <row r="334" spans="2:8" s="238" customFormat="1" ht="48.75" customHeight="1">
      <c r="B334" s="517"/>
      <c r="C334" s="250">
        <v>12008</v>
      </c>
      <c r="D334" s="491" t="s">
        <v>960</v>
      </c>
      <c r="E334" s="491"/>
      <c r="F334" s="491"/>
      <c r="G334" s="88" t="s">
        <v>730</v>
      </c>
      <c r="H334" s="243">
        <f>H335</f>
        <v>154902</v>
      </c>
    </row>
    <row r="335" spans="2:8" s="238" customFormat="1" ht="41.25" customHeight="1">
      <c r="B335" s="518"/>
      <c r="C335" s="250"/>
      <c r="D335" s="251"/>
      <c r="E335" s="251"/>
      <c r="F335" s="345"/>
      <c r="G335" s="240" t="s">
        <v>267</v>
      </c>
      <c r="H335" s="256">
        <v>154902</v>
      </c>
    </row>
    <row r="336" spans="2:8" s="238" customFormat="1" ht="36.75" customHeight="1">
      <c r="B336" s="320">
        <v>1147</v>
      </c>
      <c r="C336" s="493" t="s">
        <v>658</v>
      </c>
      <c r="D336" s="494"/>
      <c r="E336" s="494"/>
      <c r="F336" s="495"/>
      <c r="G336" s="250"/>
      <c r="H336" s="243">
        <f>H337</f>
        <v>590176.5</v>
      </c>
    </row>
    <row r="337" spans="2:8" s="238" customFormat="1" ht="43.5" customHeight="1">
      <c r="B337" s="457"/>
      <c r="C337" s="247">
        <v>11001</v>
      </c>
      <c r="D337" s="461" t="s">
        <v>659</v>
      </c>
      <c r="E337" s="462"/>
      <c r="F337" s="463"/>
      <c r="G337" s="88" t="s">
        <v>575</v>
      </c>
      <c r="H337" s="243">
        <f t="shared" ref="H337" si="32">H338</f>
        <v>590176.5</v>
      </c>
    </row>
    <row r="338" spans="2:8" s="238" customFormat="1" ht="36.75" customHeight="1">
      <c r="B338" s="459"/>
      <c r="C338" s="247"/>
      <c r="D338" s="253"/>
      <c r="E338" s="253"/>
      <c r="F338" s="253"/>
      <c r="G338" s="240" t="s">
        <v>660</v>
      </c>
      <c r="H338" s="114">
        <v>590176.5</v>
      </c>
    </row>
    <row r="339" spans="2:8" s="238" customFormat="1" ht="41.25" customHeight="1">
      <c r="B339" s="266">
        <v>1148</v>
      </c>
      <c r="C339" s="493" t="s">
        <v>492</v>
      </c>
      <c r="D339" s="494"/>
      <c r="E339" s="494"/>
      <c r="F339" s="495"/>
      <c r="G339" s="130"/>
      <c r="H339" s="243">
        <f>H340+H342+H346+H348+H350+H352+H354</f>
        <v>819697.7</v>
      </c>
    </row>
    <row r="340" spans="2:8" s="238" customFormat="1" ht="41.25" customHeight="1">
      <c r="B340" s="522"/>
      <c r="C340" s="340">
        <v>11002</v>
      </c>
      <c r="D340" s="460" t="s">
        <v>942</v>
      </c>
      <c r="E340" s="460"/>
      <c r="F340" s="460"/>
      <c r="G340" s="88" t="s">
        <v>730</v>
      </c>
      <c r="H340" s="243">
        <f>H341</f>
        <v>3720</v>
      </c>
    </row>
    <row r="341" spans="2:8" s="238" customFormat="1" ht="41.25" customHeight="1">
      <c r="B341" s="523"/>
      <c r="C341" s="340"/>
      <c r="D341" s="234"/>
      <c r="E341" s="234"/>
      <c r="F341" s="234"/>
      <c r="G341" s="240" t="s">
        <v>745</v>
      </c>
      <c r="H341" s="114">
        <v>3720</v>
      </c>
    </row>
    <row r="342" spans="2:8" s="238" customFormat="1" ht="41.25" customHeight="1">
      <c r="B342" s="523"/>
      <c r="C342" s="340">
        <v>11006</v>
      </c>
      <c r="D342" s="460" t="s">
        <v>493</v>
      </c>
      <c r="E342" s="460"/>
      <c r="F342" s="460"/>
      <c r="G342" s="88" t="s">
        <v>730</v>
      </c>
      <c r="H342" s="243">
        <f>SUM(H343:H345)</f>
        <v>628857.1</v>
      </c>
    </row>
    <row r="343" spans="2:8" s="238" customFormat="1" ht="41.25" customHeight="1">
      <c r="B343" s="523"/>
      <c r="C343" s="340"/>
      <c r="D343" s="253"/>
      <c r="E343" s="253"/>
      <c r="F343" s="253"/>
      <c r="G343" s="240" t="s">
        <v>956</v>
      </c>
      <c r="H343" s="114">
        <v>310601.5</v>
      </c>
    </row>
    <row r="344" spans="2:8" s="238" customFormat="1" ht="35.25" customHeight="1">
      <c r="B344" s="523"/>
      <c r="C344" s="340"/>
      <c r="D344" s="253"/>
      <c r="E344" s="253"/>
      <c r="F344" s="253"/>
      <c r="G344" s="240" t="s">
        <v>927</v>
      </c>
      <c r="H344" s="114">
        <v>247776.6</v>
      </c>
    </row>
    <row r="345" spans="2:8" s="238" customFormat="1" ht="40.5" customHeight="1">
      <c r="B345" s="523"/>
      <c r="C345" s="340"/>
      <c r="D345" s="253"/>
      <c r="E345" s="253"/>
      <c r="F345" s="253"/>
      <c r="G345" s="240" t="s">
        <v>928</v>
      </c>
      <c r="H345" s="114">
        <v>70479</v>
      </c>
    </row>
    <row r="346" spans="2:8" s="238" customFormat="1" ht="40.5" customHeight="1">
      <c r="B346" s="523"/>
      <c r="C346" s="340">
        <v>11007</v>
      </c>
      <c r="D346" s="460" t="s">
        <v>494</v>
      </c>
      <c r="E346" s="460"/>
      <c r="F346" s="460"/>
      <c r="G346" s="88" t="s">
        <v>730</v>
      </c>
      <c r="H346" s="243">
        <f>H347</f>
        <v>8103.4</v>
      </c>
    </row>
    <row r="347" spans="2:8" s="238" customFormat="1" ht="33" customHeight="1">
      <c r="B347" s="523"/>
      <c r="C347" s="340"/>
      <c r="D347" s="234"/>
      <c r="E347" s="234"/>
      <c r="F347" s="234"/>
      <c r="G347" s="89" t="s">
        <v>495</v>
      </c>
      <c r="H347" s="114">
        <v>8103.4</v>
      </c>
    </row>
    <row r="348" spans="2:8" s="238" customFormat="1" ht="40.5" customHeight="1">
      <c r="B348" s="523"/>
      <c r="C348" s="340">
        <v>11012</v>
      </c>
      <c r="D348" s="460" t="s">
        <v>940</v>
      </c>
      <c r="E348" s="460"/>
      <c r="F348" s="460"/>
      <c r="G348" s="88" t="s">
        <v>730</v>
      </c>
      <c r="H348" s="243">
        <f>H349</f>
        <v>70611.100000000006</v>
      </c>
    </row>
    <row r="349" spans="2:8" s="238" customFormat="1" ht="30" customHeight="1">
      <c r="B349" s="523"/>
      <c r="C349" s="340"/>
      <c r="D349" s="234"/>
      <c r="E349" s="234"/>
      <c r="F349" s="234"/>
      <c r="G349" s="89" t="s">
        <v>1116</v>
      </c>
      <c r="H349" s="114">
        <v>70611.100000000006</v>
      </c>
    </row>
    <row r="350" spans="2:8" s="238" customFormat="1" ht="40.5" customHeight="1">
      <c r="B350" s="523"/>
      <c r="C350" s="340">
        <v>11013</v>
      </c>
      <c r="D350" s="460" t="s">
        <v>939</v>
      </c>
      <c r="E350" s="460"/>
      <c r="F350" s="460"/>
      <c r="G350" s="88" t="s">
        <v>730</v>
      </c>
      <c r="H350" s="243">
        <f>H351</f>
        <v>32795</v>
      </c>
    </row>
    <row r="351" spans="2:8" s="238" customFormat="1" ht="40.5" customHeight="1">
      <c r="B351" s="523"/>
      <c r="C351" s="340"/>
      <c r="D351" s="234"/>
      <c r="E351" s="234"/>
      <c r="F351" s="234"/>
      <c r="G351" s="89" t="s">
        <v>371</v>
      </c>
      <c r="H351" s="114">
        <v>32795</v>
      </c>
    </row>
    <row r="352" spans="2:8" s="238" customFormat="1" ht="40.5" customHeight="1">
      <c r="B352" s="523"/>
      <c r="C352" s="340">
        <v>11015</v>
      </c>
      <c r="D352" s="460" t="s">
        <v>966</v>
      </c>
      <c r="E352" s="460"/>
      <c r="F352" s="460"/>
      <c r="G352" s="88" t="s">
        <v>730</v>
      </c>
      <c r="H352" s="243">
        <f>H353</f>
        <v>70611.100000000006</v>
      </c>
    </row>
    <row r="353" spans="2:8" s="238" customFormat="1" ht="40.5" customHeight="1">
      <c r="B353" s="523"/>
      <c r="C353" s="340"/>
      <c r="D353" s="234"/>
      <c r="E353" s="234"/>
      <c r="F353" s="234"/>
      <c r="G353" s="89" t="s">
        <v>742</v>
      </c>
      <c r="H353" s="114">
        <v>70611.100000000006</v>
      </c>
    </row>
    <row r="354" spans="2:8" s="238" customFormat="1" ht="60" customHeight="1">
      <c r="B354" s="523"/>
      <c r="C354" s="340">
        <v>11016</v>
      </c>
      <c r="D354" s="460" t="s">
        <v>941</v>
      </c>
      <c r="E354" s="460"/>
      <c r="F354" s="460"/>
      <c r="G354" s="88" t="s">
        <v>730</v>
      </c>
      <c r="H354" s="243">
        <f>H355</f>
        <v>5000</v>
      </c>
    </row>
    <row r="355" spans="2:8" s="238" customFormat="1" ht="40.5" customHeight="1">
      <c r="B355" s="524"/>
      <c r="C355" s="340"/>
      <c r="D355" s="234"/>
      <c r="E355" s="234"/>
      <c r="F355" s="234"/>
      <c r="G355" s="89" t="s">
        <v>746</v>
      </c>
      <c r="H355" s="114">
        <v>5000</v>
      </c>
    </row>
    <row r="356" spans="2:8" s="238" customFormat="1" ht="40.5" customHeight="1">
      <c r="B356" s="249">
        <v>1162</v>
      </c>
      <c r="C356" s="454" t="s">
        <v>231</v>
      </c>
      <c r="D356" s="455"/>
      <c r="E356" s="455"/>
      <c r="F356" s="456"/>
      <c r="G356" s="226"/>
      <c r="H356" s="243">
        <f>H357+H359</f>
        <v>314982.5</v>
      </c>
    </row>
    <row r="357" spans="2:8" s="238" customFormat="1" ht="40.5" customHeight="1">
      <c r="B357" s="519"/>
      <c r="C357" s="247">
        <v>11012</v>
      </c>
      <c r="D357" s="461" t="s">
        <v>496</v>
      </c>
      <c r="E357" s="462"/>
      <c r="F357" s="463"/>
      <c r="G357" s="88" t="s">
        <v>1017</v>
      </c>
      <c r="H357" s="243">
        <f t="shared" ref="H357" si="33">H358</f>
        <v>149826.29999999999</v>
      </c>
    </row>
    <row r="358" spans="2:8" s="238" customFormat="1" ht="40.5" customHeight="1">
      <c r="B358" s="520"/>
      <c r="C358" s="247"/>
      <c r="D358" s="235"/>
      <c r="E358" s="94"/>
      <c r="F358" s="341"/>
      <c r="G358" s="342" t="s">
        <v>497</v>
      </c>
      <c r="H358" s="114">
        <f>147107.5+2718.8</f>
        <v>149826.29999999999</v>
      </c>
    </row>
    <row r="359" spans="2:8" s="238" customFormat="1" ht="40.5" customHeight="1">
      <c r="B359" s="520"/>
      <c r="C359" s="247">
        <v>11013</v>
      </c>
      <c r="D359" s="460" t="s">
        <v>498</v>
      </c>
      <c r="E359" s="460"/>
      <c r="F359" s="460"/>
      <c r="G359" s="88" t="s">
        <v>802</v>
      </c>
      <c r="H359" s="243">
        <f t="shared" ref="H359" si="34">H360</f>
        <v>165156.19999999998</v>
      </c>
    </row>
    <row r="360" spans="2:8" s="238" customFormat="1" ht="40.5" customHeight="1">
      <c r="B360" s="521"/>
      <c r="C360" s="247"/>
      <c r="D360" s="235"/>
      <c r="E360" s="94"/>
      <c r="F360" s="343"/>
      <c r="G360" s="290" t="s">
        <v>499</v>
      </c>
      <c r="H360" s="114">
        <f>160370.4+4785.8</f>
        <v>165156.19999999998</v>
      </c>
    </row>
    <row r="361" spans="2:8" s="238" customFormat="1" ht="53.25" customHeight="1">
      <c r="B361" s="266">
        <v>1163</v>
      </c>
      <c r="C361" s="493" t="s">
        <v>471</v>
      </c>
      <c r="D361" s="494"/>
      <c r="E361" s="494"/>
      <c r="F361" s="495"/>
      <c r="G361" s="130"/>
      <c r="H361" s="243">
        <f>H362</f>
        <v>34350</v>
      </c>
    </row>
    <row r="362" spans="2:8" s="238" customFormat="1" ht="53.25" customHeight="1">
      <c r="B362" s="489"/>
      <c r="C362" s="247">
        <v>11017</v>
      </c>
      <c r="D362" s="461" t="s">
        <v>1107</v>
      </c>
      <c r="E362" s="462"/>
      <c r="F362" s="463"/>
      <c r="G362" s="239" t="s">
        <v>730</v>
      </c>
      <c r="H362" s="243">
        <f>H363</f>
        <v>34350</v>
      </c>
    </row>
    <row r="363" spans="2:8" s="238" customFormat="1" ht="53.25" customHeight="1">
      <c r="B363" s="490"/>
      <c r="C363" s="247"/>
      <c r="D363" s="234"/>
      <c r="E363" s="234"/>
      <c r="F363" s="234"/>
      <c r="G363" s="240" t="s">
        <v>918</v>
      </c>
      <c r="H363" s="114">
        <v>34350</v>
      </c>
    </row>
    <row r="364" spans="2:8" s="238" customFormat="1" ht="53.25" customHeight="1">
      <c r="B364" s="266">
        <v>1168</v>
      </c>
      <c r="C364" s="502" t="s">
        <v>347</v>
      </c>
      <c r="D364" s="503"/>
      <c r="E364" s="503"/>
      <c r="F364" s="504"/>
      <c r="G364" s="267"/>
      <c r="H364" s="243">
        <f>H365+H367+H369+H389+H404+H428+H430</f>
        <v>8179348.4000000013</v>
      </c>
    </row>
    <row r="365" spans="2:8" s="238" customFormat="1" ht="53.25" customHeight="1">
      <c r="B365" s="457"/>
      <c r="C365" s="277">
        <v>11001</v>
      </c>
      <c r="D365" s="461" t="s">
        <v>348</v>
      </c>
      <c r="E365" s="462"/>
      <c r="F365" s="463"/>
      <c r="G365" s="239" t="s">
        <v>730</v>
      </c>
      <c r="H365" s="243">
        <f>H366</f>
        <v>1439533.1</v>
      </c>
    </row>
    <row r="366" spans="2:8" s="238" customFormat="1" ht="53.25" customHeight="1">
      <c r="B366" s="458"/>
      <c r="C366" s="247"/>
      <c r="D366" s="235"/>
      <c r="E366" s="235"/>
      <c r="F366" s="245"/>
      <c r="G366" s="89" t="s">
        <v>349</v>
      </c>
      <c r="H366" s="114">
        <v>1439533.1</v>
      </c>
    </row>
    <row r="367" spans="2:8" s="238" customFormat="1" ht="53.25" customHeight="1">
      <c r="B367" s="458"/>
      <c r="C367" s="277">
        <v>11002</v>
      </c>
      <c r="D367" s="461" t="s">
        <v>350</v>
      </c>
      <c r="E367" s="462"/>
      <c r="F367" s="463"/>
      <c r="G367" s="239" t="s">
        <v>730</v>
      </c>
      <c r="H367" s="243">
        <f>H368</f>
        <v>349292.4</v>
      </c>
    </row>
    <row r="368" spans="2:8" s="238" customFormat="1" ht="53.25" customHeight="1">
      <c r="B368" s="458"/>
      <c r="C368" s="247"/>
      <c r="D368" s="235"/>
      <c r="E368" s="235"/>
      <c r="F368" s="245"/>
      <c r="G368" s="89" t="s">
        <v>351</v>
      </c>
      <c r="H368" s="114">
        <v>349292.4</v>
      </c>
    </row>
    <row r="369" spans="2:9" s="238" customFormat="1" ht="31.5" customHeight="1">
      <c r="B369" s="458"/>
      <c r="C369" s="277">
        <v>11003</v>
      </c>
      <c r="D369" s="461" t="s">
        <v>352</v>
      </c>
      <c r="E369" s="462"/>
      <c r="F369" s="463"/>
      <c r="G369" s="97"/>
      <c r="H369" s="243">
        <f t="shared" ref="H369" si="35">H370+H385+H387</f>
        <v>1924981.4000000004</v>
      </c>
      <c r="I369" s="264"/>
    </row>
    <row r="370" spans="2:9" s="238" customFormat="1" ht="39.75" customHeight="1">
      <c r="B370" s="458"/>
      <c r="C370" s="247"/>
      <c r="D370" s="235"/>
      <c r="E370" s="235"/>
      <c r="F370" s="245"/>
      <c r="G370" s="88" t="s">
        <v>730</v>
      </c>
      <c r="H370" s="243">
        <f>H371+H372+H373+H374+H375+H376+H377+H378+H379+H380+H381+H382+H383+H384</f>
        <v>1784733.0000000002</v>
      </c>
    </row>
    <row r="371" spans="2:9" s="238" customFormat="1" ht="33.75" customHeight="1">
      <c r="B371" s="458"/>
      <c r="C371" s="234"/>
      <c r="D371" s="235"/>
      <c r="E371" s="235"/>
      <c r="F371" s="235"/>
      <c r="G371" s="89" t="s">
        <v>353</v>
      </c>
      <c r="H371" s="114">
        <v>367510</v>
      </c>
    </row>
    <row r="372" spans="2:9" s="238" customFormat="1" ht="42" customHeight="1">
      <c r="B372" s="458"/>
      <c r="C372" s="234"/>
      <c r="D372" s="235"/>
      <c r="E372" s="235"/>
      <c r="F372" s="235"/>
      <c r="G372" s="89" t="s">
        <v>354</v>
      </c>
      <c r="H372" s="114">
        <v>238151.8</v>
      </c>
    </row>
    <row r="373" spans="2:9" s="238" customFormat="1" ht="42.75" customHeight="1">
      <c r="B373" s="458"/>
      <c r="C373" s="234"/>
      <c r="D373" s="235"/>
      <c r="E373" s="235"/>
      <c r="F373" s="235"/>
      <c r="G373" s="89" t="s">
        <v>355</v>
      </c>
      <c r="H373" s="114">
        <v>196148.3</v>
      </c>
    </row>
    <row r="374" spans="2:9" s="238" customFormat="1" ht="45.75" customHeight="1">
      <c r="B374" s="458"/>
      <c r="C374" s="234"/>
      <c r="D374" s="235"/>
      <c r="E374" s="235"/>
      <c r="F374" s="235"/>
      <c r="G374" s="89" t="s">
        <v>356</v>
      </c>
      <c r="H374" s="114">
        <v>146816.9</v>
      </c>
    </row>
    <row r="375" spans="2:9" s="238" customFormat="1" ht="42" customHeight="1">
      <c r="B375" s="458"/>
      <c r="C375" s="234"/>
      <c r="D375" s="235"/>
      <c r="E375" s="235"/>
      <c r="F375" s="235"/>
      <c r="G375" s="89" t="s">
        <v>357</v>
      </c>
      <c r="H375" s="114">
        <v>166444.20000000001</v>
      </c>
    </row>
    <row r="376" spans="2:9" s="238" customFormat="1" ht="43.5" customHeight="1">
      <c r="B376" s="458"/>
      <c r="C376" s="234"/>
      <c r="D376" s="235"/>
      <c r="E376" s="235"/>
      <c r="F376" s="235"/>
      <c r="G376" s="89" t="s">
        <v>358</v>
      </c>
      <c r="H376" s="114">
        <v>97748.7</v>
      </c>
    </row>
    <row r="377" spans="2:9" s="238" customFormat="1" ht="39" customHeight="1">
      <c r="B377" s="458"/>
      <c r="C377" s="234"/>
      <c r="D377" s="235"/>
      <c r="E377" s="235"/>
      <c r="F377" s="235"/>
      <c r="G377" s="89" t="s">
        <v>359</v>
      </c>
      <c r="H377" s="114">
        <f>95727.2-0.2</f>
        <v>95727</v>
      </c>
    </row>
    <row r="378" spans="2:9" s="238" customFormat="1" ht="43.5" customHeight="1">
      <c r="B378" s="458"/>
      <c r="C378" s="234"/>
      <c r="D378" s="235"/>
      <c r="E378" s="235"/>
      <c r="F378" s="235"/>
      <c r="G378" s="89" t="s">
        <v>360</v>
      </c>
      <c r="H378" s="114">
        <v>82613.899999999994</v>
      </c>
    </row>
    <row r="379" spans="2:9" s="238" customFormat="1" ht="41.25" customHeight="1">
      <c r="B379" s="458"/>
      <c r="C379" s="234"/>
      <c r="D379" s="235"/>
      <c r="E379" s="235"/>
      <c r="F379" s="235"/>
      <c r="G379" s="89" t="s">
        <v>361</v>
      </c>
      <c r="H379" s="114">
        <v>98554.1</v>
      </c>
    </row>
    <row r="380" spans="2:9" s="238" customFormat="1" ht="36" customHeight="1">
      <c r="B380" s="458"/>
      <c r="C380" s="234"/>
      <c r="D380" s="235"/>
      <c r="E380" s="235"/>
      <c r="F380" s="235"/>
      <c r="G380" s="89" t="s">
        <v>362</v>
      </c>
      <c r="H380" s="114">
        <v>75287.199999999997</v>
      </c>
    </row>
    <row r="381" spans="2:9" s="238" customFormat="1" ht="42.75" customHeight="1">
      <c r="B381" s="458"/>
      <c r="C381" s="234"/>
      <c r="D381" s="235"/>
      <c r="E381" s="235"/>
      <c r="F381" s="235"/>
      <c r="G381" s="89" t="s">
        <v>363</v>
      </c>
      <c r="H381" s="114">
        <v>68999.3</v>
      </c>
    </row>
    <row r="382" spans="2:9" s="238" customFormat="1" ht="39" customHeight="1">
      <c r="B382" s="458"/>
      <c r="C382" s="234"/>
      <c r="D382" s="235"/>
      <c r="E382" s="235"/>
      <c r="F382" s="235"/>
      <c r="G382" s="89" t="s">
        <v>364</v>
      </c>
      <c r="H382" s="114">
        <v>51716.5</v>
      </c>
    </row>
    <row r="383" spans="2:9" s="238" customFormat="1" ht="36.75" customHeight="1">
      <c r="B383" s="458"/>
      <c r="C383" s="234"/>
      <c r="D383" s="235"/>
      <c r="E383" s="235"/>
      <c r="F383" s="235"/>
      <c r="G383" s="89" t="s">
        <v>365</v>
      </c>
      <c r="H383" s="114">
        <v>65137.599999999999</v>
      </c>
    </row>
    <row r="384" spans="2:9" s="238" customFormat="1" ht="41.25" customHeight="1">
      <c r="B384" s="458"/>
      <c r="C384" s="234"/>
      <c r="D384" s="235"/>
      <c r="E384" s="235"/>
      <c r="F384" s="235"/>
      <c r="G384" s="89" t="s">
        <v>366</v>
      </c>
      <c r="H384" s="114">
        <v>33877.5</v>
      </c>
    </row>
    <row r="385" spans="2:8" s="238" customFormat="1" ht="38.25" customHeight="1">
      <c r="B385" s="458"/>
      <c r="C385" s="234"/>
      <c r="D385" s="235"/>
      <c r="E385" s="235"/>
      <c r="F385" s="235"/>
      <c r="G385" s="247" t="s">
        <v>313</v>
      </c>
      <c r="H385" s="243">
        <f>H386</f>
        <v>56472.800000000003</v>
      </c>
    </row>
    <row r="386" spans="2:8" s="238" customFormat="1" ht="42" customHeight="1">
      <c r="B386" s="458"/>
      <c r="C386" s="234"/>
      <c r="D386" s="235"/>
      <c r="E386" s="235"/>
      <c r="F386" s="235"/>
      <c r="G386" s="89" t="s">
        <v>367</v>
      </c>
      <c r="H386" s="114">
        <v>56472.800000000003</v>
      </c>
    </row>
    <row r="387" spans="2:8" s="238" customFormat="1" ht="27" customHeight="1">
      <c r="B387" s="458"/>
      <c r="C387" s="234"/>
      <c r="D387" s="235"/>
      <c r="E387" s="235"/>
      <c r="F387" s="235"/>
      <c r="G387" s="247" t="s">
        <v>320</v>
      </c>
      <c r="H387" s="243">
        <f>H388</f>
        <v>83775.600000000006</v>
      </c>
    </row>
    <row r="388" spans="2:8" s="238" customFormat="1" ht="34.5" customHeight="1">
      <c r="B388" s="458"/>
      <c r="C388" s="234"/>
      <c r="D388" s="235"/>
      <c r="E388" s="235"/>
      <c r="F388" s="235"/>
      <c r="G388" s="89" t="s">
        <v>368</v>
      </c>
      <c r="H388" s="114">
        <v>83775.600000000006</v>
      </c>
    </row>
    <row r="389" spans="2:8" s="238" customFormat="1" ht="35.25" customHeight="1">
      <c r="B389" s="458"/>
      <c r="C389" s="247">
        <v>11004</v>
      </c>
      <c r="D389" s="461" t="s">
        <v>369</v>
      </c>
      <c r="E389" s="462"/>
      <c r="F389" s="463"/>
      <c r="G389" s="339"/>
      <c r="H389" s="243">
        <f>H390+H401</f>
        <v>2945894.1000000006</v>
      </c>
    </row>
    <row r="390" spans="2:8" s="238" customFormat="1" ht="35.25" customHeight="1">
      <c r="B390" s="458"/>
      <c r="C390" s="247"/>
      <c r="D390" s="235"/>
      <c r="E390" s="235"/>
      <c r="F390" s="245"/>
      <c r="G390" s="88" t="s">
        <v>730</v>
      </c>
      <c r="H390" s="243">
        <f>H391+H392+H393+H394+H395+H396+H397+H398+H399+H400</f>
        <v>2770649.5000000005</v>
      </c>
    </row>
    <row r="391" spans="2:8" s="238" customFormat="1" ht="35.25" customHeight="1">
      <c r="B391" s="458"/>
      <c r="C391" s="234"/>
      <c r="D391" s="235"/>
      <c r="E391" s="235"/>
      <c r="F391" s="235"/>
      <c r="G391" s="246" t="s">
        <v>370</v>
      </c>
      <c r="H391" s="318">
        <f>894696.1+0.2</f>
        <v>894696.29999999993</v>
      </c>
    </row>
    <row r="392" spans="2:8" s="238" customFormat="1" ht="35.25" customHeight="1">
      <c r="B392" s="458"/>
      <c r="C392" s="234"/>
      <c r="D392" s="235"/>
      <c r="E392" s="235"/>
      <c r="F392" s="235"/>
      <c r="G392" s="246" t="s">
        <v>371</v>
      </c>
      <c r="H392" s="318">
        <f>526096.1+0.1</f>
        <v>526096.19999999995</v>
      </c>
    </row>
    <row r="393" spans="2:8" s="238" customFormat="1" ht="35.25" customHeight="1">
      <c r="B393" s="458"/>
      <c r="C393" s="234"/>
      <c r="D393" s="235"/>
      <c r="E393" s="235"/>
      <c r="F393" s="235"/>
      <c r="G393" s="246" t="s">
        <v>372</v>
      </c>
      <c r="H393" s="318">
        <v>577785.30000000005</v>
      </c>
    </row>
    <row r="394" spans="2:8" s="238" customFormat="1" ht="30" customHeight="1">
      <c r="B394" s="458"/>
      <c r="C394" s="234"/>
      <c r="D394" s="235"/>
      <c r="E394" s="235"/>
      <c r="F394" s="235"/>
      <c r="G394" s="246" t="s">
        <v>373</v>
      </c>
      <c r="H394" s="318">
        <v>267049.2</v>
      </c>
    </row>
    <row r="395" spans="2:8" s="238" customFormat="1" ht="35.25" customHeight="1">
      <c r="B395" s="458"/>
      <c r="C395" s="234"/>
      <c r="D395" s="235"/>
      <c r="E395" s="235"/>
      <c r="F395" s="235"/>
      <c r="G395" s="246" t="s">
        <v>374</v>
      </c>
      <c r="H395" s="318">
        <v>148867</v>
      </c>
    </row>
    <row r="396" spans="2:8" s="238" customFormat="1" ht="30.75" customHeight="1">
      <c r="B396" s="458"/>
      <c r="C396" s="234"/>
      <c r="D396" s="235"/>
      <c r="E396" s="235"/>
      <c r="F396" s="235"/>
      <c r="G396" s="246" t="s">
        <v>375</v>
      </c>
      <c r="H396" s="318">
        <v>102825.60000000001</v>
      </c>
    </row>
    <row r="397" spans="2:8" s="238" customFormat="1" ht="36.75" customHeight="1">
      <c r="B397" s="458"/>
      <c r="C397" s="234"/>
      <c r="D397" s="235"/>
      <c r="E397" s="235"/>
      <c r="F397" s="235"/>
      <c r="G397" s="246" t="s">
        <v>376</v>
      </c>
      <c r="H397" s="318">
        <v>81106.2</v>
      </c>
    </row>
    <row r="398" spans="2:8" s="238" customFormat="1" ht="36" customHeight="1">
      <c r="B398" s="458"/>
      <c r="C398" s="234"/>
      <c r="D398" s="235"/>
      <c r="E398" s="235"/>
      <c r="F398" s="235"/>
      <c r="G398" s="246" t="s">
        <v>377</v>
      </c>
      <c r="H398" s="318">
        <v>75461.600000000006</v>
      </c>
    </row>
    <row r="399" spans="2:8" s="238" customFormat="1" ht="35.25" customHeight="1">
      <c r="B399" s="458"/>
      <c r="C399" s="234"/>
      <c r="D399" s="235"/>
      <c r="E399" s="235"/>
      <c r="F399" s="235"/>
      <c r="G399" s="246" t="s">
        <v>378</v>
      </c>
      <c r="H399" s="318">
        <v>69602.899999999994</v>
      </c>
    </row>
    <row r="400" spans="2:8" s="238" customFormat="1" ht="35.25" customHeight="1">
      <c r="B400" s="458"/>
      <c r="C400" s="234"/>
      <c r="D400" s="235"/>
      <c r="E400" s="235"/>
      <c r="F400" s="235"/>
      <c r="G400" s="246" t="s">
        <v>379</v>
      </c>
      <c r="H400" s="318">
        <v>27159.200000000001</v>
      </c>
    </row>
    <row r="401" spans="2:8" s="238" customFormat="1" ht="22.5" customHeight="1">
      <c r="B401" s="458"/>
      <c r="C401" s="234"/>
      <c r="D401" s="235"/>
      <c r="E401" s="235"/>
      <c r="F401" s="235"/>
      <c r="G401" s="335" t="s">
        <v>317</v>
      </c>
      <c r="H401" s="243">
        <f t="shared" ref="H401" si="36">H402+H403</f>
        <v>175244.6</v>
      </c>
    </row>
    <row r="402" spans="2:8" s="238" customFormat="1" ht="33" customHeight="1">
      <c r="B402" s="458"/>
      <c r="C402" s="234"/>
      <c r="D402" s="235"/>
      <c r="E402" s="235"/>
      <c r="F402" s="235"/>
      <c r="G402" s="246" t="s">
        <v>380</v>
      </c>
      <c r="H402" s="318">
        <v>101142</v>
      </c>
    </row>
    <row r="403" spans="2:8" s="238" customFormat="1" ht="39.75" customHeight="1">
      <c r="B403" s="458"/>
      <c r="C403" s="234"/>
      <c r="D403" s="235"/>
      <c r="E403" s="235"/>
      <c r="F403" s="235"/>
      <c r="G403" s="246" t="s">
        <v>381</v>
      </c>
      <c r="H403" s="318">
        <v>74102.600000000006</v>
      </c>
    </row>
    <row r="404" spans="2:8" s="238" customFormat="1" ht="40.5" customHeight="1">
      <c r="B404" s="458"/>
      <c r="C404" s="250">
        <v>11005</v>
      </c>
      <c r="D404" s="461" t="s">
        <v>382</v>
      </c>
      <c r="E404" s="462"/>
      <c r="F404" s="463"/>
      <c r="G404" s="88" t="s">
        <v>730</v>
      </c>
      <c r="H404" s="243">
        <f>H406+H409+H412+H415+H418+H421+H422+H423+H424+H425+H426+H427</f>
        <v>936082.4</v>
      </c>
    </row>
    <row r="405" spans="2:8" s="238" customFormat="1" ht="31.5" customHeight="1">
      <c r="B405" s="458"/>
      <c r="C405" s="250"/>
      <c r="D405" s="282"/>
      <c r="E405" s="511" t="s">
        <v>383</v>
      </c>
      <c r="F405" s="500"/>
      <c r="G405" s="88"/>
      <c r="H405" s="114"/>
    </row>
    <row r="406" spans="2:8" s="238" customFormat="1" ht="23.25" customHeight="1">
      <c r="B406" s="458"/>
      <c r="C406" s="234"/>
      <c r="D406" s="235"/>
      <c r="E406" s="235"/>
      <c r="F406" s="269" t="s">
        <v>384</v>
      </c>
      <c r="G406" s="331"/>
      <c r="H406" s="237">
        <f>H407+H408</f>
        <v>130000</v>
      </c>
    </row>
    <row r="407" spans="2:8" s="238" customFormat="1" ht="39.75" customHeight="1">
      <c r="B407" s="458"/>
      <c r="C407" s="234"/>
      <c r="D407" s="235"/>
      <c r="E407" s="235"/>
      <c r="F407" s="328" t="s">
        <v>385</v>
      </c>
      <c r="G407" s="240" t="s">
        <v>267</v>
      </c>
      <c r="H407" s="318">
        <v>115000</v>
      </c>
    </row>
    <row r="408" spans="2:8" s="238" customFormat="1" ht="209.25" customHeight="1">
      <c r="B408" s="458"/>
      <c r="C408" s="234"/>
      <c r="D408" s="235"/>
      <c r="E408" s="235"/>
      <c r="F408" s="328" t="s">
        <v>731</v>
      </c>
      <c r="G408" s="332" t="s">
        <v>919</v>
      </c>
      <c r="H408" s="318">
        <v>15000</v>
      </c>
    </row>
    <row r="409" spans="2:8" s="238" customFormat="1" ht="28.5" customHeight="1">
      <c r="B409" s="458"/>
      <c r="C409" s="234"/>
      <c r="D409" s="235"/>
      <c r="E409" s="235"/>
      <c r="F409" s="333" t="s">
        <v>386</v>
      </c>
      <c r="G409" s="282"/>
      <c r="H409" s="237">
        <f>H410+H411</f>
        <v>220000</v>
      </c>
    </row>
    <row r="410" spans="2:8" s="238" customFormat="1" ht="39.75" customHeight="1">
      <c r="B410" s="458"/>
      <c r="C410" s="234"/>
      <c r="D410" s="235"/>
      <c r="E410" s="235"/>
      <c r="F410" s="334" t="s">
        <v>387</v>
      </c>
      <c r="G410" s="240" t="s">
        <v>267</v>
      </c>
      <c r="H410" s="318">
        <v>190000</v>
      </c>
    </row>
    <row r="411" spans="2:8" s="238" customFormat="1" ht="143.25" customHeight="1">
      <c r="B411" s="458"/>
      <c r="C411" s="234"/>
      <c r="D411" s="235"/>
      <c r="E411" s="235"/>
      <c r="F411" s="328" t="s">
        <v>732</v>
      </c>
      <c r="G411" s="332" t="s">
        <v>733</v>
      </c>
      <c r="H411" s="318">
        <v>30000</v>
      </c>
    </row>
    <row r="412" spans="2:8" s="238" customFormat="1" ht="26.25" customHeight="1">
      <c r="B412" s="458"/>
      <c r="C412" s="234"/>
      <c r="D412" s="235"/>
      <c r="E412" s="235"/>
      <c r="F412" s="333" t="s">
        <v>388</v>
      </c>
      <c r="G412" s="282"/>
      <c r="H412" s="237">
        <f>H413+H414</f>
        <v>40000</v>
      </c>
    </row>
    <row r="413" spans="2:8" s="238" customFormat="1" ht="47.25" customHeight="1">
      <c r="B413" s="458"/>
      <c r="C413" s="234"/>
      <c r="D413" s="235"/>
      <c r="E413" s="235"/>
      <c r="F413" s="334" t="s">
        <v>389</v>
      </c>
      <c r="G413" s="240" t="s">
        <v>267</v>
      </c>
      <c r="H413" s="318">
        <v>30000</v>
      </c>
    </row>
    <row r="414" spans="2:8" s="238" customFormat="1" ht="69.75" customHeight="1">
      <c r="B414" s="458"/>
      <c r="C414" s="234"/>
      <c r="D414" s="235"/>
      <c r="E414" s="235"/>
      <c r="F414" s="328" t="s">
        <v>734</v>
      </c>
      <c r="G414" s="89" t="s">
        <v>937</v>
      </c>
      <c r="H414" s="318">
        <v>10000</v>
      </c>
    </row>
    <row r="415" spans="2:8" s="238" customFormat="1" ht="43.5" customHeight="1">
      <c r="B415" s="458"/>
      <c r="C415" s="234"/>
      <c r="D415" s="235"/>
      <c r="E415" s="235"/>
      <c r="F415" s="333" t="s">
        <v>735</v>
      </c>
      <c r="G415" s="282"/>
      <c r="H415" s="237">
        <f>H416+H417</f>
        <v>23000</v>
      </c>
    </row>
    <row r="416" spans="2:8" s="238" customFormat="1" ht="64.5" customHeight="1">
      <c r="B416" s="458"/>
      <c r="C416" s="234"/>
      <c r="D416" s="235"/>
      <c r="E416" s="235"/>
      <c r="F416" s="328" t="s">
        <v>390</v>
      </c>
      <c r="G416" s="240" t="s">
        <v>267</v>
      </c>
      <c r="H416" s="318">
        <v>15000</v>
      </c>
    </row>
    <row r="417" spans="2:8" s="238" customFormat="1" ht="209.25" customHeight="1">
      <c r="B417" s="458"/>
      <c r="C417" s="234"/>
      <c r="D417" s="235"/>
      <c r="E417" s="235"/>
      <c r="F417" s="328" t="s">
        <v>391</v>
      </c>
      <c r="G417" s="240" t="s">
        <v>972</v>
      </c>
      <c r="H417" s="318">
        <v>8000</v>
      </c>
    </row>
    <row r="418" spans="2:8" s="238" customFormat="1" ht="39.75" customHeight="1">
      <c r="B418" s="458"/>
      <c r="C418" s="234"/>
      <c r="D418" s="235"/>
      <c r="E418" s="235"/>
      <c r="F418" s="107" t="s">
        <v>736</v>
      </c>
      <c r="G418" s="253"/>
      <c r="H418" s="237">
        <f>H419+H420</f>
        <v>213000</v>
      </c>
    </row>
    <row r="419" spans="2:8" s="238" customFormat="1" ht="45" customHeight="1">
      <c r="B419" s="458"/>
      <c r="C419" s="234"/>
      <c r="D419" s="235"/>
      <c r="E419" s="235"/>
      <c r="F419" s="94" t="s">
        <v>737</v>
      </c>
      <c r="G419" s="240" t="s">
        <v>267</v>
      </c>
      <c r="H419" s="318">
        <v>63000</v>
      </c>
    </row>
    <row r="420" spans="2:8" s="238" customFormat="1" ht="408.75" customHeight="1">
      <c r="B420" s="458"/>
      <c r="C420" s="279"/>
      <c r="D420" s="279"/>
      <c r="E420" s="279"/>
      <c r="F420" s="329" t="s">
        <v>392</v>
      </c>
      <c r="G420" s="240" t="s">
        <v>938</v>
      </c>
      <c r="H420" s="330">
        <v>150000</v>
      </c>
    </row>
    <row r="421" spans="2:8" s="238" customFormat="1" ht="409.5" customHeight="1">
      <c r="B421" s="458"/>
      <c r="C421" s="279"/>
      <c r="D421" s="279"/>
      <c r="E421" s="279"/>
      <c r="F421" s="321" t="s">
        <v>393</v>
      </c>
      <c r="G421" s="337" t="s">
        <v>1132</v>
      </c>
      <c r="H421" s="338">
        <v>50000</v>
      </c>
    </row>
    <row r="422" spans="2:8" s="238" customFormat="1" ht="409.5" customHeight="1">
      <c r="B422" s="458"/>
      <c r="C422" s="234"/>
      <c r="D422" s="235"/>
      <c r="E422" s="235"/>
      <c r="F422" s="107" t="s">
        <v>394</v>
      </c>
      <c r="G422" s="336" t="s">
        <v>1133</v>
      </c>
      <c r="H422" s="237">
        <v>20000</v>
      </c>
    </row>
    <row r="423" spans="2:8" s="238" customFormat="1" ht="52.5" customHeight="1">
      <c r="B423" s="458"/>
      <c r="C423" s="234"/>
      <c r="D423" s="235"/>
      <c r="E423" s="235"/>
      <c r="F423" s="107" t="s">
        <v>395</v>
      </c>
      <c r="G423" s="240" t="s">
        <v>267</v>
      </c>
      <c r="H423" s="237">
        <v>4000</v>
      </c>
    </row>
    <row r="424" spans="2:8" s="238" customFormat="1" ht="408.75" customHeight="1">
      <c r="B424" s="458"/>
      <c r="C424" s="234"/>
      <c r="D424" s="235"/>
      <c r="E424" s="235"/>
      <c r="F424" s="107" t="s">
        <v>396</v>
      </c>
      <c r="G424" s="336" t="s">
        <v>964</v>
      </c>
      <c r="H424" s="237">
        <v>127082.4</v>
      </c>
    </row>
    <row r="425" spans="2:8" s="238" customFormat="1" ht="409.5" customHeight="1">
      <c r="B425" s="458"/>
      <c r="C425" s="234"/>
      <c r="D425" s="235"/>
      <c r="E425" s="235"/>
      <c r="F425" s="88" t="s">
        <v>397</v>
      </c>
      <c r="G425" s="236" t="s">
        <v>967</v>
      </c>
      <c r="H425" s="237">
        <v>85000</v>
      </c>
    </row>
    <row r="426" spans="2:8" s="238" customFormat="1" ht="63" customHeight="1">
      <c r="B426" s="458"/>
      <c r="C426" s="234"/>
      <c r="D426" s="235"/>
      <c r="E426" s="235"/>
      <c r="F426" s="239" t="s">
        <v>398</v>
      </c>
      <c r="G426" s="240" t="s">
        <v>267</v>
      </c>
      <c r="H426" s="237">
        <v>14000</v>
      </c>
    </row>
    <row r="427" spans="2:8" s="238" customFormat="1" ht="51" customHeight="1">
      <c r="B427" s="458"/>
      <c r="C427" s="234"/>
      <c r="D427" s="235"/>
      <c r="E427" s="235"/>
      <c r="F427" s="241" t="s">
        <v>399</v>
      </c>
      <c r="G427" s="240" t="s">
        <v>267</v>
      </c>
      <c r="H427" s="237">
        <v>10000</v>
      </c>
    </row>
    <row r="428" spans="2:8" s="238" customFormat="1" ht="34.5" customHeight="1">
      <c r="B428" s="458"/>
      <c r="C428" s="242">
        <v>11006</v>
      </c>
      <c r="D428" s="525" t="s">
        <v>400</v>
      </c>
      <c r="E428" s="526"/>
      <c r="F428" s="527"/>
      <c r="G428" s="88" t="s">
        <v>730</v>
      </c>
      <c r="H428" s="243">
        <f>H429</f>
        <v>400655.3</v>
      </c>
    </row>
    <row r="429" spans="2:8" s="238" customFormat="1" ht="41.25" customHeight="1">
      <c r="B429" s="458"/>
      <c r="C429" s="244"/>
      <c r="D429" s="235"/>
      <c r="E429" s="235"/>
      <c r="F429" s="245"/>
      <c r="G429" s="246" t="s">
        <v>401</v>
      </c>
      <c r="H429" s="114">
        <v>400655.3</v>
      </c>
    </row>
    <row r="430" spans="2:8" s="238" customFormat="1" ht="48" customHeight="1">
      <c r="B430" s="458"/>
      <c r="C430" s="247">
        <v>11010</v>
      </c>
      <c r="D430" s="460" t="s">
        <v>925</v>
      </c>
      <c r="E430" s="460"/>
      <c r="F430" s="460"/>
      <c r="G430" s="88" t="s">
        <v>749</v>
      </c>
      <c r="H430" s="243">
        <f t="shared" ref="H430" si="37">H431</f>
        <v>182909.7</v>
      </c>
    </row>
    <row r="431" spans="2:8" s="238" customFormat="1" ht="44.25" customHeight="1">
      <c r="B431" s="458"/>
      <c r="C431" s="234"/>
      <c r="D431" s="94"/>
      <c r="E431" s="248"/>
      <c r="F431" s="248"/>
      <c r="G431" s="89" t="s">
        <v>935</v>
      </c>
      <c r="H431" s="114">
        <v>182909.7</v>
      </c>
    </row>
    <row r="432" spans="2:8" s="238" customFormat="1" ht="39.75" customHeight="1">
      <c r="B432" s="249">
        <v>1183</v>
      </c>
      <c r="C432" s="493" t="s">
        <v>500</v>
      </c>
      <c r="D432" s="494"/>
      <c r="E432" s="494"/>
      <c r="F432" s="495"/>
      <c r="G432" s="97"/>
      <c r="H432" s="243">
        <f>H433+H435</f>
        <v>69386.899999999994</v>
      </c>
    </row>
    <row r="433" spans="2:8" s="238" customFormat="1" ht="39.75" customHeight="1">
      <c r="B433" s="528"/>
      <c r="C433" s="250">
        <v>11001</v>
      </c>
      <c r="D433" s="491" t="s">
        <v>501</v>
      </c>
      <c r="E433" s="491"/>
      <c r="F433" s="491"/>
      <c r="G433" s="88" t="s">
        <v>730</v>
      </c>
      <c r="H433" s="114">
        <f>H434</f>
        <v>23722</v>
      </c>
    </row>
    <row r="434" spans="2:8" s="238" customFormat="1" ht="39.75" customHeight="1">
      <c r="B434" s="529"/>
      <c r="C434" s="250"/>
      <c r="D434" s="251"/>
      <c r="E434" s="251"/>
      <c r="F434" s="251"/>
      <c r="G434" s="240" t="s">
        <v>267</v>
      </c>
      <c r="H434" s="252">
        <v>23722</v>
      </c>
    </row>
    <row r="435" spans="2:8" s="238" customFormat="1" ht="39.75" customHeight="1">
      <c r="B435" s="529"/>
      <c r="C435" s="250">
        <v>12001</v>
      </c>
      <c r="D435" s="460" t="s">
        <v>958</v>
      </c>
      <c r="E435" s="460"/>
      <c r="F435" s="460"/>
      <c r="G435" s="88" t="s">
        <v>730</v>
      </c>
      <c r="H435" s="243">
        <f t="shared" ref="H435" si="38">H436</f>
        <v>45664.9</v>
      </c>
    </row>
    <row r="436" spans="2:8" s="238" customFormat="1" ht="39.75" customHeight="1">
      <c r="B436" s="530"/>
      <c r="C436" s="250"/>
      <c r="D436" s="253"/>
      <c r="E436" s="253"/>
      <c r="F436" s="253"/>
      <c r="G436" s="240" t="s">
        <v>747</v>
      </c>
      <c r="H436" s="254">
        <v>45664.9</v>
      </c>
    </row>
    <row r="437" spans="2:8" s="238" customFormat="1" ht="39.75" customHeight="1">
      <c r="B437" s="249">
        <v>1192</v>
      </c>
      <c r="C437" s="493" t="s">
        <v>229</v>
      </c>
      <c r="D437" s="494"/>
      <c r="E437" s="494"/>
      <c r="F437" s="495"/>
      <c r="G437" s="88"/>
      <c r="H437" s="243">
        <f>H438+H440+H442+H444</f>
        <v>1551300.4</v>
      </c>
    </row>
    <row r="438" spans="2:8" s="238" customFormat="1" ht="64.5" customHeight="1">
      <c r="B438" s="496"/>
      <c r="C438" s="250">
        <v>11001</v>
      </c>
      <c r="D438" s="491" t="s">
        <v>968</v>
      </c>
      <c r="E438" s="491"/>
      <c r="F438" s="491"/>
      <c r="G438" s="88" t="s">
        <v>730</v>
      </c>
      <c r="H438" s="243">
        <f>H439</f>
        <v>197730.4</v>
      </c>
    </row>
    <row r="439" spans="2:8" s="238" customFormat="1" ht="39.75" customHeight="1">
      <c r="B439" s="497"/>
      <c r="C439" s="250"/>
      <c r="D439" s="253"/>
      <c r="E439" s="253"/>
      <c r="F439" s="253"/>
      <c r="G439" s="240" t="s">
        <v>934</v>
      </c>
      <c r="H439" s="254">
        <v>197730.4</v>
      </c>
    </row>
    <row r="440" spans="2:8" s="238" customFormat="1" ht="80.25" customHeight="1">
      <c r="B440" s="497"/>
      <c r="C440" s="250">
        <v>11003</v>
      </c>
      <c r="D440" s="491" t="s">
        <v>502</v>
      </c>
      <c r="E440" s="491"/>
      <c r="F440" s="491"/>
      <c r="G440" s="88" t="s">
        <v>730</v>
      </c>
      <c r="H440" s="243">
        <f t="shared" ref="H440" si="39">H441</f>
        <v>22320</v>
      </c>
    </row>
    <row r="441" spans="2:8" s="238" customFormat="1" ht="39.75" customHeight="1">
      <c r="B441" s="497"/>
      <c r="C441" s="250"/>
      <c r="D441" s="255"/>
      <c r="E441" s="255"/>
      <c r="F441" s="255"/>
      <c r="G441" s="240" t="s">
        <v>821</v>
      </c>
      <c r="H441" s="256">
        <v>22320</v>
      </c>
    </row>
    <row r="442" spans="2:8" s="238" customFormat="1" ht="39.75" customHeight="1">
      <c r="B442" s="497"/>
      <c r="C442" s="250">
        <v>11006</v>
      </c>
      <c r="D442" s="461" t="s">
        <v>752</v>
      </c>
      <c r="E442" s="462"/>
      <c r="F442" s="463"/>
      <c r="G442" s="88" t="s">
        <v>730</v>
      </c>
      <c r="H442" s="243">
        <f>H443</f>
        <v>300000</v>
      </c>
    </row>
    <row r="443" spans="2:8" s="238" customFormat="1" ht="39.75" customHeight="1">
      <c r="B443" s="497"/>
      <c r="C443" s="250"/>
      <c r="D443" s="257"/>
      <c r="E443" s="257"/>
      <c r="F443" s="257"/>
      <c r="G443" s="240" t="s">
        <v>821</v>
      </c>
      <c r="H443" s="256">
        <v>300000</v>
      </c>
    </row>
    <row r="444" spans="2:8" s="238" customFormat="1" ht="39.75" customHeight="1">
      <c r="B444" s="497"/>
      <c r="C444" s="250">
        <v>11010</v>
      </c>
      <c r="D444" s="491" t="s">
        <v>506</v>
      </c>
      <c r="E444" s="491"/>
      <c r="F444" s="491"/>
      <c r="G444" s="88" t="s">
        <v>730</v>
      </c>
      <c r="H444" s="243">
        <f>H445+H446</f>
        <v>1031250</v>
      </c>
    </row>
    <row r="445" spans="2:8" s="238" customFormat="1" ht="39.75" customHeight="1">
      <c r="B445" s="497"/>
      <c r="C445" s="250"/>
      <c r="D445" s="258"/>
      <c r="E445" s="258"/>
      <c r="F445" s="258"/>
      <c r="G445" s="259" t="s">
        <v>818</v>
      </c>
      <c r="H445" s="114">
        <v>1021990</v>
      </c>
    </row>
    <row r="446" spans="2:8" s="238" customFormat="1" ht="39.75" customHeight="1">
      <c r="B446" s="260"/>
      <c r="C446" s="261"/>
      <c r="D446" s="253"/>
      <c r="E446" s="253"/>
      <c r="F446" s="262"/>
      <c r="G446" s="240" t="s">
        <v>505</v>
      </c>
      <c r="H446" s="114">
        <v>9260</v>
      </c>
    </row>
    <row r="447" spans="2:8" s="238" customFormat="1" ht="39.75" customHeight="1">
      <c r="B447" s="249">
        <v>1193</v>
      </c>
      <c r="C447" s="493" t="s">
        <v>507</v>
      </c>
      <c r="D447" s="494"/>
      <c r="E447" s="494"/>
      <c r="F447" s="495"/>
      <c r="G447" s="263"/>
      <c r="H447" s="243">
        <f>H448+H468+H470</f>
        <v>2464295.8346630405</v>
      </c>
    </row>
    <row r="448" spans="2:8" s="238" customFormat="1" ht="74.25" customHeight="1">
      <c r="B448" s="488"/>
      <c r="C448" s="250">
        <v>11001</v>
      </c>
      <c r="D448" s="461" t="s">
        <v>508</v>
      </c>
      <c r="E448" s="462"/>
      <c r="F448" s="463"/>
      <c r="G448" s="88" t="s">
        <v>730</v>
      </c>
      <c r="H448" s="243">
        <f>SUM(H449:H467)</f>
        <v>2219203.0346630407</v>
      </c>
    </row>
    <row r="449" spans="2:9" s="238" customFormat="1" ht="39.75" customHeight="1">
      <c r="B449" s="489"/>
      <c r="C449" s="250"/>
      <c r="D449" s="253"/>
      <c r="E449" s="253"/>
      <c r="F449" s="253"/>
      <c r="G449" s="89" t="s">
        <v>267</v>
      </c>
      <c r="H449" s="114">
        <v>158125</v>
      </c>
    </row>
    <row r="450" spans="2:9" s="238" customFormat="1" ht="39.75" customHeight="1">
      <c r="B450" s="489"/>
      <c r="C450" s="250"/>
      <c r="D450" s="253"/>
      <c r="E450" s="253"/>
      <c r="F450" s="253"/>
      <c r="G450" s="240" t="s">
        <v>932</v>
      </c>
      <c r="H450" s="114">
        <v>209349.4</v>
      </c>
      <c r="I450" s="264"/>
    </row>
    <row r="451" spans="2:9" s="238" customFormat="1" ht="39.75" customHeight="1">
      <c r="B451" s="489"/>
      <c r="C451" s="250"/>
      <c r="D451" s="253"/>
      <c r="E451" s="253"/>
      <c r="F451" s="253"/>
      <c r="G451" s="240" t="s">
        <v>509</v>
      </c>
      <c r="H451" s="114">
        <v>76131</v>
      </c>
    </row>
    <row r="452" spans="2:9" s="238" customFormat="1" ht="39.75" customHeight="1">
      <c r="B452" s="489"/>
      <c r="C452" s="250"/>
      <c r="D452" s="253"/>
      <c r="E452" s="253"/>
      <c r="F452" s="253"/>
      <c r="G452" s="240" t="s">
        <v>510</v>
      </c>
      <c r="H452" s="114">
        <v>76131</v>
      </c>
    </row>
    <row r="453" spans="2:9" s="238" customFormat="1" ht="39.75" customHeight="1">
      <c r="B453" s="489"/>
      <c r="C453" s="250"/>
      <c r="D453" s="253"/>
      <c r="E453" s="253"/>
      <c r="F453" s="253"/>
      <c r="G453" s="240" t="s">
        <v>511</v>
      </c>
      <c r="H453" s="114">
        <v>76131</v>
      </c>
    </row>
    <row r="454" spans="2:9" s="238" customFormat="1" ht="39.75" customHeight="1">
      <c r="B454" s="489"/>
      <c r="C454" s="250"/>
      <c r="D454" s="253"/>
      <c r="E454" s="253"/>
      <c r="F454" s="253"/>
      <c r="G454" s="240" t="s">
        <v>69</v>
      </c>
      <c r="H454" s="114">
        <v>76131</v>
      </c>
    </row>
    <row r="455" spans="2:9" s="238" customFormat="1" ht="39.75" customHeight="1">
      <c r="B455" s="489"/>
      <c r="C455" s="250"/>
      <c r="D455" s="253"/>
      <c r="E455" s="253"/>
      <c r="F455" s="253"/>
      <c r="G455" s="240" t="s">
        <v>70</v>
      </c>
      <c r="H455" s="114">
        <v>135863.33466304</v>
      </c>
    </row>
    <row r="456" spans="2:9" s="238" customFormat="1" ht="39.75" customHeight="1">
      <c r="B456" s="489"/>
      <c r="C456" s="250"/>
      <c r="D456" s="253"/>
      <c r="E456" s="253"/>
      <c r="F456" s="253"/>
      <c r="G456" s="240" t="s">
        <v>71</v>
      </c>
      <c r="H456" s="114">
        <v>76131</v>
      </c>
    </row>
    <row r="457" spans="2:9" s="238" customFormat="1" ht="39.75" customHeight="1">
      <c r="B457" s="489"/>
      <c r="C457" s="250"/>
      <c r="D457" s="253"/>
      <c r="E457" s="253"/>
      <c r="F457" s="253"/>
      <c r="G457" s="240" t="s">
        <v>1117</v>
      </c>
      <c r="H457" s="114">
        <v>104006.1</v>
      </c>
    </row>
    <row r="458" spans="2:9" s="238" customFormat="1" ht="39.75" customHeight="1">
      <c r="B458" s="489"/>
      <c r="C458" s="250"/>
      <c r="D458" s="253"/>
      <c r="E458" s="253"/>
      <c r="F458" s="253"/>
      <c r="G458" s="240" t="s">
        <v>1118</v>
      </c>
      <c r="H458" s="114">
        <v>104006.1</v>
      </c>
    </row>
    <row r="459" spans="2:9" s="238" customFormat="1" ht="39.75" customHeight="1">
      <c r="B459" s="489"/>
      <c r="C459" s="250"/>
      <c r="D459" s="253"/>
      <c r="E459" s="253"/>
      <c r="F459" s="253"/>
      <c r="G459" s="240" t="s">
        <v>1119</v>
      </c>
      <c r="H459" s="114">
        <v>104006.1</v>
      </c>
    </row>
    <row r="460" spans="2:9" s="238" customFormat="1" ht="39.75" customHeight="1">
      <c r="B460" s="489"/>
      <c r="C460" s="250"/>
      <c r="D460" s="253"/>
      <c r="E460" s="253"/>
      <c r="F460" s="253"/>
      <c r="G460" s="240" t="s">
        <v>1120</v>
      </c>
      <c r="H460" s="114">
        <v>104006.1</v>
      </c>
    </row>
    <row r="461" spans="2:9" s="238" customFormat="1" ht="39.75" customHeight="1">
      <c r="B461" s="489"/>
      <c r="C461" s="250"/>
      <c r="D461" s="253"/>
      <c r="E461" s="253"/>
      <c r="F461" s="253"/>
      <c r="G461" s="240" t="s">
        <v>1121</v>
      </c>
      <c r="H461" s="114">
        <v>104006.1</v>
      </c>
    </row>
    <row r="462" spans="2:9" s="238" customFormat="1" ht="39.75" customHeight="1">
      <c r="B462" s="489"/>
      <c r="C462" s="250"/>
      <c r="D462" s="253"/>
      <c r="E462" s="253"/>
      <c r="F462" s="253"/>
      <c r="G462" s="240" t="s">
        <v>1122</v>
      </c>
      <c r="H462" s="114">
        <v>135863.29999999999</v>
      </c>
    </row>
    <row r="463" spans="2:9" s="238" customFormat="1" ht="39.75" customHeight="1">
      <c r="B463" s="489"/>
      <c r="C463" s="250"/>
      <c r="D463" s="253"/>
      <c r="E463" s="253"/>
      <c r="F463" s="253"/>
      <c r="G463" s="240" t="s">
        <v>1123</v>
      </c>
      <c r="H463" s="114">
        <v>135863.29999999999</v>
      </c>
    </row>
    <row r="464" spans="2:9" s="238" customFormat="1" ht="39.75" customHeight="1">
      <c r="B464" s="489"/>
      <c r="C464" s="250"/>
      <c r="D464" s="253"/>
      <c r="E464" s="253"/>
      <c r="F464" s="253"/>
      <c r="G464" s="240" t="s">
        <v>1124</v>
      </c>
      <c r="H464" s="114">
        <v>135863.29999999999</v>
      </c>
    </row>
    <row r="465" spans="2:8" s="238" customFormat="1" ht="39.75" customHeight="1">
      <c r="B465" s="489"/>
      <c r="C465" s="250"/>
      <c r="D465" s="253"/>
      <c r="E465" s="253"/>
      <c r="F465" s="253"/>
      <c r="G465" s="240" t="s">
        <v>1125</v>
      </c>
      <c r="H465" s="114">
        <v>135863.29999999999</v>
      </c>
    </row>
    <row r="466" spans="2:8" s="238" customFormat="1" ht="39.75" customHeight="1">
      <c r="B466" s="489"/>
      <c r="C466" s="250"/>
      <c r="D466" s="253"/>
      <c r="E466" s="253"/>
      <c r="F466" s="253"/>
      <c r="G466" s="240" t="s">
        <v>1126</v>
      </c>
      <c r="H466" s="114">
        <v>135863.29999999999</v>
      </c>
    </row>
    <row r="467" spans="2:8" s="238" customFormat="1" ht="39.75" customHeight="1">
      <c r="B467" s="489"/>
      <c r="C467" s="250"/>
      <c r="D467" s="253"/>
      <c r="E467" s="253"/>
      <c r="F467" s="253"/>
      <c r="G467" s="240" t="s">
        <v>1127</v>
      </c>
      <c r="H467" s="114">
        <v>135863.29999999999</v>
      </c>
    </row>
    <row r="468" spans="2:8" s="238" customFormat="1" ht="64.5" customHeight="1">
      <c r="B468" s="489"/>
      <c r="C468" s="250">
        <v>11002</v>
      </c>
      <c r="D468" s="491" t="s">
        <v>512</v>
      </c>
      <c r="E468" s="491"/>
      <c r="F468" s="491"/>
      <c r="G468" s="88" t="s">
        <v>730</v>
      </c>
      <c r="H468" s="243">
        <f t="shared" ref="H468" si="40">H469</f>
        <v>81002.8</v>
      </c>
    </row>
    <row r="469" spans="2:8" s="238" customFormat="1" ht="39.75" customHeight="1">
      <c r="B469" s="489"/>
      <c r="C469" s="250"/>
      <c r="D469" s="265"/>
      <c r="E469" s="265"/>
      <c r="F469" s="265"/>
      <c r="G469" s="240" t="s">
        <v>267</v>
      </c>
      <c r="H469" s="114">
        <v>81002.8</v>
      </c>
    </row>
    <row r="470" spans="2:8" s="238" customFormat="1" ht="83.25" customHeight="1">
      <c r="B470" s="489"/>
      <c r="C470" s="250">
        <v>11003</v>
      </c>
      <c r="D470" s="491" t="s">
        <v>920</v>
      </c>
      <c r="E470" s="491"/>
      <c r="F470" s="491"/>
      <c r="G470" s="88" t="s">
        <v>730</v>
      </c>
      <c r="H470" s="243">
        <f t="shared" ref="H470" si="41">H471</f>
        <v>164090</v>
      </c>
    </row>
    <row r="471" spans="2:8" s="238" customFormat="1" ht="39.75" customHeight="1">
      <c r="B471" s="490"/>
      <c r="C471" s="250"/>
      <c r="D471" s="265"/>
      <c r="E471" s="265"/>
      <c r="F471" s="265"/>
      <c r="G471" s="240" t="s">
        <v>932</v>
      </c>
      <c r="H471" s="114">
        <v>164090</v>
      </c>
    </row>
    <row r="472" spans="2:8" s="238" customFormat="1" ht="39.75" customHeight="1">
      <c r="B472" s="266">
        <v>1196</v>
      </c>
      <c r="C472" s="537" t="s">
        <v>402</v>
      </c>
      <c r="D472" s="538"/>
      <c r="E472" s="538"/>
      <c r="F472" s="539"/>
      <c r="G472" s="267"/>
      <c r="H472" s="243">
        <f>H473+H526</f>
        <v>79941.3</v>
      </c>
    </row>
    <row r="473" spans="2:8" s="238" customFormat="1" ht="40.5" customHeight="1">
      <c r="B473" s="496"/>
      <c r="C473" s="250">
        <v>11001</v>
      </c>
      <c r="D473" s="461" t="s">
        <v>403</v>
      </c>
      <c r="E473" s="462"/>
      <c r="F473" s="463"/>
      <c r="G473" s="247"/>
      <c r="H473" s="243">
        <f>H475+H484+H488+H491+H498+H502+H506+H509+H516+H521</f>
        <v>24894.600000000002</v>
      </c>
    </row>
    <row r="474" spans="2:8" s="238" customFormat="1" ht="30.75" customHeight="1">
      <c r="B474" s="497"/>
      <c r="C474" s="234"/>
      <c r="D474" s="94"/>
      <c r="E474" s="511" t="s">
        <v>383</v>
      </c>
      <c r="F474" s="500"/>
      <c r="G474" s="268"/>
      <c r="H474" s="114"/>
    </row>
    <row r="475" spans="2:8" s="238" customFormat="1" ht="24" customHeight="1">
      <c r="B475" s="497"/>
      <c r="C475" s="234"/>
      <c r="D475" s="235"/>
      <c r="E475" s="235"/>
      <c r="F475" s="269"/>
      <c r="G475" s="270" t="s">
        <v>404</v>
      </c>
      <c r="H475" s="237">
        <f t="shared" ref="H475" si="42">H476+H477+H478+H479+H480+H481+H482+H483</f>
        <v>2495.9</v>
      </c>
    </row>
    <row r="476" spans="2:8" s="238" customFormat="1" ht="45" customHeight="1">
      <c r="B476" s="497"/>
      <c r="C476" s="234"/>
      <c r="D476" s="235"/>
      <c r="E476" s="235"/>
      <c r="F476" s="271" t="s">
        <v>982</v>
      </c>
      <c r="G476" s="531" t="s">
        <v>267</v>
      </c>
      <c r="H476" s="114">
        <v>310</v>
      </c>
    </row>
    <row r="477" spans="2:8" s="238" customFormat="1" ht="40.5" customHeight="1">
      <c r="B477" s="497"/>
      <c r="C477" s="234"/>
      <c r="D477" s="235"/>
      <c r="E477" s="235"/>
      <c r="F477" s="271" t="s">
        <v>983</v>
      </c>
      <c r="G477" s="532"/>
      <c r="H477" s="114">
        <v>250</v>
      </c>
    </row>
    <row r="478" spans="2:8" s="238" customFormat="1" ht="53.25" customHeight="1">
      <c r="B478" s="497"/>
      <c r="C478" s="234"/>
      <c r="D478" s="235"/>
      <c r="E478" s="235"/>
      <c r="F478" s="271" t="s">
        <v>406</v>
      </c>
      <c r="G478" s="532"/>
      <c r="H478" s="114">
        <v>155</v>
      </c>
    </row>
    <row r="479" spans="2:8" s="238" customFormat="1" ht="42.75" customHeight="1">
      <c r="B479" s="497"/>
      <c r="C479" s="234"/>
      <c r="D479" s="235"/>
      <c r="E479" s="235"/>
      <c r="F479" s="271" t="s">
        <v>984</v>
      </c>
      <c r="G479" s="532"/>
      <c r="H479" s="114">
        <v>250</v>
      </c>
    </row>
    <row r="480" spans="2:8" s="238" customFormat="1" ht="39" customHeight="1">
      <c r="B480" s="497"/>
      <c r="C480" s="234"/>
      <c r="D480" s="235"/>
      <c r="E480" s="235"/>
      <c r="F480" s="271" t="s">
        <v>985</v>
      </c>
      <c r="G480" s="532"/>
      <c r="H480" s="114">
        <v>820.9</v>
      </c>
    </row>
    <row r="481" spans="2:8" s="238" customFormat="1" ht="54.75" customHeight="1">
      <c r="B481" s="497"/>
      <c r="C481" s="234"/>
      <c r="D481" s="235"/>
      <c r="E481" s="235"/>
      <c r="F481" s="271" t="s">
        <v>986</v>
      </c>
      <c r="G481" s="532"/>
      <c r="H481" s="114">
        <v>270</v>
      </c>
    </row>
    <row r="482" spans="2:8" s="238" customFormat="1" ht="42.75" customHeight="1">
      <c r="B482" s="497"/>
      <c r="C482" s="234"/>
      <c r="D482" s="235"/>
      <c r="E482" s="235"/>
      <c r="F482" s="271" t="s">
        <v>987</v>
      </c>
      <c r="G482" s="532"/>
      <c r="H482" s="114">
        <v>220</v>
      </c>
    </row>
    <row r="483" spans="2:8" s="238" customFormat="1" ht="37.5" customHeight="1">
      <c r="B483" s="497"/>
      <c r="C483" s="234"/>
      <c r="D483" s="235"/>
      <c r="E483" s="235"/>
      <c r="F483" s="271" t="s">
        <v>410</v>
      </c>
      <c r="G483" s="533"/>
      <c r="H483" s="114">
        <v>220</v>
      </c>
    </row>
    <row r="484" spans="2:8" s="238" customFormat="1" ht="30" customHeight="1">
      <c r="B484" s="497"/>
      <c r="C484" s="234"/>
      <c r="D484" s="235"/>
      <c r="E484" s="235"/>
      <c r="F484" s="235"/>
      <c r="G484" s="88" t="s">
        <v>310</v>
      </c>
      <c r="H484" s="243">
        <f>H485+H486+H487</f>
        <v>1397.8</v>
      </c>
    </row>
    <row r="485" spans="2:8" s="238" customFormat="1" ht="40.5" customHeight="1">
      <c r="B485" s="497"/>
      <c r="C485" s="234"/>
      <c r="D485" s="235"/>
      <c r="E485" s="235"/>
      <c r="F485" s="271" t="s">
        <v>988</v>
      </c>
      <c r="G485" s="89" t="s">
        <v>407</v>
      </c>
      <c r="H485" s="114">
        <v>245</v>
      </c>
    </row>
    <row r="486" spans="2:8" s="238" customFormat="1" ht="32.25" customHeight="1">
      <c r="B486" s="497"/>
      <c r="C486" s="234"/>
      <c r="D486" s="235"/>
      <c r="E486" s="235"/>
      <c r="F486" s="271" t="s">
        <v>989</v>
      </c>
      <c r="G486" s="89" t="s">
        <v>991</v>
      </c>
      <c r="H486" s="114">
        <v>652.79999999999995</v>
      </c>
    </row>
    <row r="487" spans="2:8" s="238" customFormat="1" ht="34.5" customHeight="1">
      <c r="B487" s="497"/>
      <c r="C487" s="234"/>
      <c r="D487" s="235"/>
      <c r="E487" s="235"/>
      <c r="F487" s="271" t="s">
        <v>990</v>
      </c>
      <c r="G487" s="89" t="s">
        <v>992</v>
      </c>
      <c r="H487" s="114">
        <v>500</v>
      </c>
    </row>
    <row r="488" spans="2:8" s="238" customFormat="1" ht="38.25" customHeight="1">
      <c r="B488" s="497"/>
      <c r="C488" s="234"/>
      <c r="D488" s="235"/>
      <c r="E488" s="235"/>
      <c r="F488" s="235"/>
      <c r="G488" s="247" t="s">
        <v>409</v>
      </c>
      <c r="H488" s="243">
        <f t="shared" ref="H488" si="43">H489+H490</f>
        <v>2276.3000000000002</v>
      </c>
    </row>
    <row r="489" spans="2:8" s="238" customFormat="1" ht="56.25" customHeight="1">
      <c r="B489" s="497"/>
      <c r="C489" s="234"/>
      <c r="D489" s="235"/>
      <c r="E489" s="235"/>
      <c r="F489" s="271" t="s">
        <v>993</v>
      </c>
      <c r="G489" s="534" t="s">
        <v>267</v>
      </c>
      <c r="H489" s="114">
        <v>1559.9</v>
      </c>
    </row>
    <row r="490" spans="2:8" s="238" customFormat="1" ht="37.5" customHeight="1">
      <c r="B490" s="497"/>
      <c r="C490" s="234"/>
      <c r="D490" s="235"/>
      <c r="E490" s="235"/>
      <c r="F490" s="271" t="s">
        <v>994</v>
      </c>
      <c r="G490" s="535"/>
      <c r="H490" s="114">
        <v>716.4</v>
      </c>
    </row>
    <row r="491" spans="2:8" s="238" customFormat="1" ht="30" customHeight="1">
      <c r="B491" s="497"/>
      <c r="C491" s="234"/>
      <c r="D491" s="235"/>
      <c r="E491" s="235"/>
      <c r="F491" s="235"/>
      <c r="G491" s="247" t="s">
        <v>313</v>
      </c>
      <c r="H491" s="243">
        <f>H492+H493+H494+H495+H496+H497</f>
        <v>1954.5</v>
      </c>
    </row>
    <row r="492" spans="2:8" s="238" customFormat="1" ht="36" customHeight="1">
      <c r="B492" s="497"/>
      <c r="C492" s="234"/>
      <c r="D492" s="235"/>
      <c r="E492" s="235"/>
      <c r="F492" s="271" t="s">
        <v>995</v>
      </c>
      <c r="G492" s="540" t="s">
        <v>367</v>
      </c>
      <c r="H492" s="273">
        <v>200</v>
      </c>
    </row>
    <row r="493" spans="2:8" s="238" customFormat="1" ht="27.75" customHeight="1">
      <c r="B493" s="497"/>
      <c r="C493" s="234"/>
      <c r="D493" s="235"/>
      <c r="E493" s="235"/>
      <c r="F493" s="271" t="s">
        <v>996</v>
      </c>
      <c r="G493" s="541"/>
      <c r="H493" s="114">
        <v>280</v>
      </c>
    </row>
    <row r="494" spans="2:8" s="238" customFormat="1" ht="51" customHeight="1">
      <c r="B494" s="497"/>
      <c r="C494" s="234"/>
      <c r="D494" s="235"/>
      <c r="E494" s="235"/>
      <c r="F494" s="271" t="s">
        <v>997</v>
      </c>
      <c r="G494" s="534" t="s">
        <v>267</v>
      </c>
      <c r="H494" s="114">
        <v>500</v>
      </c>
    </row>
    <row r="495" spans="2:8" s="238" customFormat="1" ht="30" customHeight="1">
      <c r="B495" s="497"/>
      <c r="C495" s="234"/>
      <c r="D495" s="235"/>
      <c r="E495" s="235"/>
      <c r="F495" s="271" t="s">
        <v>998</v>
      </c>
      <c r="G495" s="536"/>
      <c r="H495" s="114">
        <v>250</v>
      </c>
    </row>
    <row r="496" spans="2:8" s="238" customFormat="1" ht="27" customHeight="1">
      <c r="B496" s="497"/>
      <c r="C496" s="234"/>
      <c r="D496" s="235"/>
      <c r="E496" s="235"/>
      <c r="F496" s="271" t="s">
        <v>673</v>
      </c>
      <c r="G496" s="536"/>
      <c r="H496" s="114">
        <v>424.5</v>
      </c>
    </row>
    <row r="497" spans="2:8" s="238" customFormat="1" ht="30.75" customHeight="1">
      <c r="B497" s="497"/>
      <c r="C497" s="234"/>
      <c r="D497" s="235"/>
      <c r="E497" s="235"/>
      <c r="F497" s="271" t="s">
        <v>411</v>
      </c>
      <c r="G497" s="535"/>
      <c r="H497" s="114">
        <v>300</v>
      </c>
    </row>
    <row r="498" spans="2:8" s="238" customFormat="1" ht="28.5" customHeight="1">
      <c r="B498" s="497"/>
      <c r="C498" s="234"/>
      <c r="D498" s="235"/>
      <c r="E498" s="235"/>
      <c r="F498" s="235"/>
      <c r="G498" s="247" t="s">
        <v>315</v>
      </c>
      <c r="H498" s="243">
        <f>H499+H500+H501</f>
        <v>2537</v>
      </c>
    </row>
    <row r="499" spans="2:8" s="238" customFormat="1" ht="56.25" customHeight="1">
      <c r="B499" s="497"/>
      <c r="C499" s="234"/>
      <c r="D499" s="235"/>
      <c r="E499" s="235"/>
      <c r="F499" s="274" t="s">
        <v>999</v>
      </c>
      <c r="G499" s="531" t="s">
        <v>267</v>
      </c>
      <c r="H499" s="114">
        <v>1105</v>
      </c>
    </row>
    <row r="500" spans="2:8" s="238" customFormat="1" ht="30.75" customHeight="1">
      <c r="B500" s="497"/>
      <c r="C500" s="234"/>
      <c r="D500" s="235"/>
      <c r="E500" s="235"/>
      <c r="F500" s="274" t="s">
        <v>408</v>
      </c>
      <c r="G500" s="532"/>
      <c r="H500" s="114">
        <v>1032</v>
      </c>
    </row>
    <row r="501" spans="2:8" s="238" customFormat="1" ht="40.5" customHeight="1">
      <c r="B501" s="497"/>
      <c r="C501" s="234"/>
      <c r="D501" s="235"/>
      <c r="E501" s="235"/>
      <c r="F501" s="94" t="s">
        <v>1000</v>
      </c>
      <c r="G501" s="532"/>
      <c r="H501" s="114">
        <v>400</v>
      </c>
    </row>
    <row r="502" spans="2:8" s="238" customFormat="1" ht="23.25" customHeight="1">
      <c r="B502" s="497"/>
      <c r="C502" s="234"/>
      <c r="D502" s="235"/>
      <c r="E502" s="235"/>
      <c r="F502" s="235"/>
      <c r="G502" s="247" t="s">
        <v>412</v>
      </c>
      <c r="H502" s="243">
        <f>H503+H504+H505</f>
        <v>2009.7</v>
      </c>
    </row>
    <row r="503" spans="2:8" s="238" customFormat="1" ht="43.5" customHeight="1">
      <c r="B503" s="497"/>
      <c r="C503" s="234"/>
      <c r="D503" s="235"/>
      <c r="E503" s="235"/>
      <c r="F503" s="94" t="s">
        <v>1003</v>
      </c>
      <c r="G503" s="531" t="s">
        <v>413</v>
      </c>
      <c r="H503" s="114">
        <v>600</v>
      </c>
    </row>
    <row r="504" spans="2:8" s="238" customFormat="1" ht="42.75" customHeight="1">
      <c r="B504" s="497"/>
      <c r="C504" s="234"/>
      <c r="D504" s="235"/>
      <c r="E504" s="235"/>
      <c r="F504" s="94" t="s">
        <v>1001</v>
      </c>
      <c r="G504" s="532"/>
      <c r="H504" s="114">
        <v>800</v>
      </c>
    </row>
    <row r="505" spans="2:8" s="238" customFormat="1" ht="43.5" customHeight="1">
      <c r="B505" s="497"/>
      <c r="C505" s="234"/>
      <c r="D505" s="235"/>
      <c r="E505" s="235"/>
      <c r="F505" s="94" t="s">
        <v>1002</v>
      </c>
      <c r="G505" s="532"/>
      <c r="H505" s="114">
        <v>609.70000000000005</v>
      </c>
    </row>
    <row r="506" spans="2:8" s="238" customFormat="1" ht="28.5" customHeight="1">
      <c r="B506" s="497"/>
      <c r="C506" s="234"/>
      <c r="D506" s="235"/>
      <c r="E506" s="235"/>
      <c r="F506" s="235"/>
      <c r="G506" s="247" t="s">
        <v>317</v>
      </c>
      <c r="H506" s="243">
        <f>H507+H508</f>
        <v>2024.3</v>
      </c>
    </row>
    <row r="507" spans="2:8" s="238" customFormat="1" ht="36" customHeight="1">
      <c r="B507" s="497"/>
      <c r="C507" s="234"/>
      <c r="D507" s="235"/>
      <c r="E507" s="235"/>
      <c r="F507" s="94" t="s">
        <v>1004</v>
      </c>
      <c r="G507" s="534" t="s">
        <v>267</v>
      </c>
      <c r="H507" s="114">
        <v>104.3</v>
      </c>
    </row>
    <row r="508" spans="2:8" s="238" customFormat="1" ht="33" customHeight="1">
      <c r="B508" s="497"/>
      <c r="C508" s="234"/>
      <c r="D508" s="235"/>
      <c r="E508" s="235"/>
      <c r="F508" s="94" t="s">
        <v>1005</v>
      </c>
      <c r="G508" s="536"/>
      <c r="H508" s="114">
        <v>1920</v>
      </c>
    </row>
    <row r="509" spans="2:8" s="238" customFormat="1" ht="27.75" customHeight="1">
      <c r="B509" s="497"/>
      <c r="C509" s="234"/>
      <c r="D509" s="235"/>
      <c r="E509" s="235"/>
      <c r="F509" s="235"/>
      <c r="G509" s="247" t="s">
        <v>320</v>
      </c>
      <c r="H509" s="243">
        <f>H510+H511+H512+H513+H514+H515</f>
        <v>5026.3999999999996</v>
      </c>
    </row>
    <row r="510" spans="2:8" s="238" customFormat="1" ht="38.25" customHeight="1">
      <c r="B510" s="497"/>
      <c r="C510" s="234"/>
      <c r="D510" s="235"/>
      <c r="E510" s="235"/>
      <c r="F510" s="94" t="s">
        <v>1006</v>
      </c>
      <c r="G510" s="531" t="s">
        <v>414</v>
      </c>
      <c r="H510" s="114">
        <v>900</v>
      </c>
    </row>
    <row r="511" spans="2:8" s="238" customFormat="1" ht="37.5" customHeight="1">
      <c r="B511" s="497"/>
      <c r="C511" s="234"/>
      <c r="D511" s="235"/>
      <c r="E511" s="235"/>
      <c r="F511" s="94" t="s">
        <v>1134</v>
      </c>
      <c r="G511" s="532"/>
      <c r="H511" s="114">
        <v>806</v>
      </c>
    </row>
    <row r="512" spans="2:8" s="238" customFormat="1" ht="31.5" customHeight="1">
      <c r="B512" s="497"/>
      <c r="C512" s="234"/>
      <c r="D512" s="235"/>
      <c r="E512" s="235"/>
      <c r="F512" s="94" t="s">
        <v>1007</v>
      </c>
      <c r="G512" s="532"/>
      <c r="H512" s="114">
        <v>900</v>
      </c>
    </row>
    <row r="513" spans="2:8" s="238" customFormat="1" ht="36.75" customHeight="1">
      <c r="B513" s="497"/>
      <c r="C513" s="234"/>
      <c r="D513" s="235"/>
      <c r="E513" s="235"/>
      <c r="F513" s="94" t="s">
        <v>1008</v>
      </c>
      <c r="G513" s="532"/>
      <c r="H513" s="114">
        <v>900</v>
      </c>
    </row>
    <row r="514" spans="2:8" s="238" customFormat="1" ht="33.75" customHeight="1">
      <c r="B514" s="497"/>
      <c r="C514" s="234"/>
      <c r="D514" s="235"/>
      <c r="E514" s="235"/>
      <c r="F514" s="94" t="s">
        <v>1009</v>
      </c>
      <c r="G514" s="532"/>
      <c r="H514" s="114">
        <v>900</v>
      </c>
    </row>
    <row r="515" spans="2:8" s="238" customFormat="1" ht="52.5" customHeight="1">
      <c r="B515" s="497"/>
      <c r="C515" s="234"/>
      <c r="D515" s="235"/>
      <c r="E515" s="235"/>
      <c r="F515" s="94" t="s">
        <v>1010</v>
      </c>
      <c r="G515" s="533"/>
      <c r="H515" s="114">
        <v>620.4</v>
      </c>
    </row>
    <row r="516" spans="2:8" s="238" customFormat="1" ht="26.25" customHeight="1">
      <c r="B516" s="497"/>
      <c r="C516" s="234"/>
      <c r="D516" s="235"/>
      <c r="E516" s="235"/>
      <c r="F516" s="235"/>
      <c r="G516" s="247" t="s">
        <v>322</v>
      </c>
      <c r="H516" s="243">
        <f>H517+H518+H519+H520</f>
        <v>2600</v>
      </c>
    </row>
    <row r="517" spans="2:8" s="238" customFormat="1" ht="49.5" customHeight="1">
      <c r="B517" s="497"/>
      <c r="C517" s="234"/>
      <c r="D517" s="235"/>
      <c r="E517" s="235"/>
      <c r="F517" s="274" t="s">
        <v>1011</v>
      </c>
      <c r="G517" s="275" t="s">
        <v>674</v>
      </c>
      <c r="H517" s="114">
        <v>720</v>
      </c>
    </row>
    <row r="518" spans="2:8" s="238" customFormat="1" ht="55.5" customHeight="1">
      <c r="B518" s="497"/>
      <c r="C518" s="234"/>
      <c r="D518" s="235"/>
      <c r="E518" s="235"/>
      <c r="F518" s="274" t="s">
        <v>405</v>
      </c>
      <c r="G518" s="534" t="s">
        <v>415</v>
      </c>
      <c r="H518" s="114">
        <v>800</v>
      </c>
    </row>
    <row r="519" spans="2:8" s="238" customFormat="1" ht="54" customHeight="1">
      <c r="B519" s="497"/>
      <c r="C519" s="234"/>
      <c r="D519" s="235"/>
      <c r="E519" s="235"/>
      <c r="F519" s="274" t="s">
        <v>1012</v>
      </c>
      <c r="G519" s="536"/>
      <c r="H519" s="114">
        <v>480</v>
      </c>
    </row>
    <row r="520" spans="2:8" s="238" customFormat="1" ht="33.75" customHeight="1">
      <c r="B520" s="497"/>
      <c r="C520" s="234"/>
      <c r="D520" s="235"/>
      <c r="E520" s="235"/>
      <c r="F520" s="274" t="s">
        <v>416</v>
      </c>
      <c r="G520" s="535"/>
      <c r="H520" s="114">
        <v>600</v>
      </c>
    </row>
    <row r="521" spans="2:8" s="238" customFormat="1" ht="23.25" customHeight="1">
      <c r="B521" s="497"/>
      <c r="C521" s="234"/>
      <c r="D521" s="235"/>
      <c r="E521" s="235"/>
      <c r="F521" s="235"/>
      <c r="G521" s="247" t="s">
        <v>417</v>
      </c>
      <c r="H521" s="243">
        <f t="shared" ref="H521" si="44">H522+H523+H524+H525</f>
        <v>2572.6999999999998</v>
      </c>
    </row>
    <row r="522" spans="2:8" s="238" customFormat="1" ht="33" customHeight="1">
      <c r="B522" s="497"/>
      <c r="C522" s="234"/>
      <c r="D522" s="235"/>
      <c r="E522" s="235"/>
      <c r="F522" s="274" t="s">
        <v>1013</v>
      </c>
      <c r="G522" s="531" t="s">
        <v>267</v>
      </c>
      <c r="H522" s="114">
        <v>700</v>
      </c>
    </row>
    <row r="523" spans="2:8" s="238" customFormat="1" ht="31.5" customHeight="1">
      <c r="B523" s="497"/>
      <c r="C523" s="234"/>
      <c r="D523" s="235"/>
      <c r="E523" s="235"/>
      <c r="F523" s="274" t="s">
        <v>1014</v>
      </c>
      <c r="G523" s="532"/>
      <c r="H523" s="114">
        <v>400</v>
      </c>
    </row>
    <row r="524" spans="2:8" s="238" customFormat="1" ht="23.25" customHeight="1">
      <c r="B524" s="497"/>
      <c r="C524" s="234"/>
      <c r="D524" s="235"/>
      <c r="E524" s="235"/>
      <c r="F524" s="274" t="s">
        <v>1015</v>
      </c>
      <c r="G524" s="532"/>
      <c r="H524" s="114">
        <v>572.70000000000005</v>
      </c>
    </row>
    <row r="525" spans="2:8" s="238" customFormat="1" ht="39" customHeight="1">
      <c r="B525" s="497"/>
      <c r="C525" s="234"/>
      <c r="D525" s="235"/>
      <c r="E525" s="235"/>
      <c r="F525" s="276" t="s">
        <v>1016</v>
      </c>
      <c r="G525" s="533"/>
      <c r="H525" s="114">
        <v>900</v>
      </c>
    </row>
    <row r="526" spans="2:8" s="238" customFormat="1" ht="40.5" customHeight="1">
      <c r="B526" s="497"/>
      <c r="C526" s="277">
        <v>11002</v>
      </c>
      <c r="D526" s="461" t="s">
        <v>418</v>
      </c>
      <c r="E526" s="462"/>
      <c r="F526" s="463"/>
      <c r="G526" s="97"/>
      <c r="H526" s="243">
        <f>H527+H529+H531+H533</f>
        <v>55046.700000000004</v>
      </c>
    </row>
    <row r="527" spans="2:8" s="238" customFormat="1" ht="44.25" customHeight="1">
      <c r="B527" s="497"/>
      <c r="C527" s="247"/>
      <c r="D527" s="235"/>
      <c r="E527" s="235"/>
      <c r="F527" s="245"/>
      <c r="G527" s="88" t="s">
        <v>730</v>
      </c>
      <c r="H527" s="243">
        <f>H528</f>
        <v>45394.400000000001</v>
      </c>
    </row>
    <row r="528" spans="2:8" s="238" customFormat="1" ht="35.25" customHeight="1">
      <c r="B528" s="497"/>
      <c r="C528" s="234"/>
      <c r="D528" s="235"/>
      <c r="E528" s="235"/>
      <c r="F528" s="235"/>
      <c r="G528" s="246" t="s">
        <v>419</v>
      </c>
      <c r="H528" s="114">
        <v>45394.400000000001</v>
      </c>
    </row>
    <row r="529" spans="2:8" s="238" customFormat="1" ht="24" customHeight="1">
      <c r="B529" s="497"/>
      <c r="C529" s="234"/>
      <c r="D529" s="235"/>
      <c r="E529" s="235"/>
      <c r="F529" s="235"/>
      <c r="G529" s="107" t="s">
        <v>412</v>
      </c>
      <c r="H529" s="243">
        <f>H530</f>
        <v>2914.3</v>
      </c>
    </row>
    <row r="530" spans="2:8" s="238" customFormat="1" ht="31.5" customHeight="1">
      <c r="B530" s="497"/>
      <c r="C530" s="234"/>
      <c r="D530" s="235"/>
      <c r="E530" s="235"/>
      <c r="F530" s="235"/>
      <c r="G530" s="246" t="s">
        <v>420</v>
      </c>
      <c r="H530" s="114">
        <f>2782.3+132</f>
        <v>2914.3</v>
      </c>
    </row>
    <row r="531" spans="2:8" s="238" customFormat="1" ht="24" customHeight="1">
      <c r="B531" s="497"/>
      <c r="C531" s="234"/>
      <c r="D531" s="235"/>
      <c r="E531" s="235"/>
      <c r="F531" s="235"/>
      <c r="G531" s="107" t="s">
        <v>320</v>
      </c>
      <c r="H531" s="243">
        <f t="shared" ref="H531" si="45">H532</f>
        <v>3773.3</v>
      </c>
    </row>
    <row r="532" spans="2:8" s="238" customFormat="1" ht="33.75" customHeight="1">
      <c r="B532" s="497"/>
      <c r="C532" s="234"/>
      <c r="D532" s="235"/>
      <c r="E532" s="235"/>
      <c r="F532" s="235"/>
      <c r="G532" s="246" t="s">
        <v>414</v>
      </c>
      <c r="H532" s="114">
        <f>3591.8+181.5</f>
        <v>3773.3</v>
      </c>
    </row>
    <row r="533" spans="2:8" s="238" customFormat="1" ht="24" customHeight="1">
      <c r="B533" s="497"/>
      <c r="C533" s="234"/>
      <c r="D533" s="235"/>
      <c r="E533" s="235"/>
      <c r="F533" s="235"/>
      <c r="G533" s="107" t="s">
        <v>322</v>
      </c>
      <c r="H533" s="243">
        <f t="shared" ref="H533" si="46">H534</f>
        <v>2964.7000000000003</v>
      </c>
    </row>
    <row r="534" spans="2:8" s="238" customFormat="1" ht="34.5" customHeight="1">
      <c r="B534" s="498"/>
      <c r="C534" s="278"/>
      <c r="D534" s="279"/>
      <c r="E534" s="279"/>
      <c r="F534" s="279"/>
      <c r="G534" s="280" t="s">
        <v>421</v>
      </c>
      <c r="H534" s="114">
        <f>2782.3+182.4</f>
        <v>2964.7000000000003</v>
      </c>
    </row>
    <row r="535" spans="2:8" s="238" customFormat="1" ht="45" customHeight="1">
      <c r="B535" s="266">
        <v>1198</v>
      </c>
      <c r="C535" s="493" t="s">
        <v>422</v>
      </c>
      <c r="D535" s="494"/>
      <c r="E535" s="494"/>
      <c r="F535" s="495"/>
      <c r="G535" s="267"/>
      <c r="H535" s="243">
        <f>H536+H538</f>
        <v>73436.2</v>
      </c>
    </row>
    <row r="536" spans="2:8" s="238" customFormat="1" ht="45" customHeight="1">
      <c r="B536" s="542"/>
      <c r="C536" s="247">
        <v>11001</v>
      </c>
      <c r="D536" s="460" t="s">
        <v>423</v>
      </c>
      <c r="E536" s="460"/>
      <c r="F536" s="460"/>
      <c r="G536" s="88" t="s">
        <v>730</v>
      </c>
      <c r="H536" s="243">
        <f t="shared" ref="H536:H538" si="47">H537</f>
        <v>61436.2</v>
      </c>
    </row>
    <row r="537" spans="2:8" s="238" customFormat="1" ht="34.5" customHeight="1">
      <c r="B537" s="543"/>
      <c r="C537" s="278"/>
      <c r="D537" s="279"/>
      <c r="E537" s="279"/>
      <c r="F537" s="279"/>
      <c r="G537" s="443" t="s">
        <v>267</v>
      </c>
      <c r="H537" s="114">
        <v>61436.2</v>
      </c>
    </row>
    <row r="538" spans="2:8" s="238" customFormat="1" ht="66.75" customHeight="1">
      <c r="B538" s="543"/>
      <c r="C538" s="247">
        <v>11004</v>
      </c>
      <c r="D538" s="460" t="s">
        <v>424</v>
      </c>
      <c r="E538" s="460"/>
      <c r="F538" s="460"/>
      <c r="G538" s="88" t="s">
        <v>730</v>
      </c>
      <c r="H538" s="243">
        <f t="shared" si="47"/>
        <v>12000</v>
      </c>
    </row>
    <row r="539" spans="2:8" s="238" customFormat="1" ht="39.75" customHeight="1">
      <c r="B539" s="544"/>
      <c r="C539" s="278"/>
      <c r="D539" s="279"/>
      <c r="E539" s="279"/>
      <c r="F539" s="279"/>
      <c r="G539" s="443" t="s">
        <v>267</v>
      </c>
      <c r="H539" s="114">
        <v>12000</v>
      </c>
    </row>
    <row r="540" spans="2:8" s="238" customFormat="1" ht="49.5" customHeight="1">
      <c r="B540" s="281">
        <v>1215</v>
      </c>
      <c r="C540" s="461" t="s">
        <v>667</v>
      </c>
      <c r="D540" s="462"/>
      <c r="E540" s="462"/>
      <c r="F540" s="463"/>
      <c r="G540" s="429"/>
      <c r="H540" s="440">
        <f>H541+H543+H546</f>
        <v>152255.5</v>
      </c>
    </row>
    <row r="541" spans="2:8" s="238" customFormat="1" ht="57.75" customHeight="1">
      <c r="B541" s="489"/>
      <c r="C541" s="250">
        <v>12001</v>
      </c>
      <c r="D541" s="461" t="s">
        <v>962</v>
      </c>
      <c r="E541" s="462"/>
      <c r="F541" s="463"/>
      <c r="G541" s="88" t="s">
        <v>730</v>
      </c>
      <c r="H541" s="243">
        <f>H542</f>
        <v>119255.5</v>
      </c>
    </row>
    <row r="542" spans="2:8" s="238" customFormat="1" ht="44.25" customHeight="1">
      <c r="B542" s="489"/>
      <c r="C542" s="250"/>
      <c r="D542" s="265"/>
      <c r="E542" s="265"/>
      <c r="F542" s="265"/>
      <c r="G542" s="89" t="s">
        <v>267</v>
      </c>
      <c r="H542" s="114">
        <v>119255.5</v>
      </c>
    </row>
    <row r="543" spans="2:8" s="238" customFormat="1" ht="57.75" customHeight="1">
      <c r="B543" s="489"/>
      <c r="C543" s="250">
        <v>12002</v>
      </c>
      <c r="D543" s="461" t="s">
        <v>961</v>
      </c>
      <c r="E543" s="462"/>
      <c r="F543" s="463"/>
      <c r="G543" s="88" t="s">
        <v>730</v>
      </c>
      <c r="H543" s="243">
        <f>H544+H545</f>
        <v>15000</v>
      </c>
    </row>
    <row r="544" spans="2:8" s="238" customFormat="1" ht="51" customHeight="1">
      <c r="B544" s="489"/>
      <c r="C544" s="250"/>
      <c r="D544" s="282"/>
      <c r="E544" s="283"/>
      <c r="F544" s="284"/>
      <c r="G544" s="240" t="s">
        <v>1128</v>
      </c>
      <c r="H544" s="114">
        <v>3500</v>
      </c>
    </row>
    <row r="545" spans="2:8" s="238" customFormat="1" ht="45" customHeight="1">
      <c r="B545" s="489"/>
      <c r="C545" s="250"/>
      <c r="D545" s="265"/>
      <c r="E545" s="265"/>
      <c r="F545" s="265"/>
      <c r="G545" s="240" t="s">
        <v>267</v>
      </c>
      <c r="H545" s="114">
        <v>11500</v>
      </c>
    </row>
    <row r="546" spans="2:8" s="238" customFormat="1" ht="49.5" customHeight="1">
      <c r="B546" s="489"/>
      <c r="C546" s="247">
        <v>12006</v>
      </c>
      <c r="D546" s="460" t="s">
        <v>426</v>
      </c>
      <c r="E546" s="460"/>
      <c r="F546" s="460"/>
      <c r="G546" s="88" t="s">
        <v>730</v>
      </c>
      <c r="H546" s="243">
        <f>H547</f>
        <v>18000</v>
      </c>
    </row>
    <row r="547" spans="2:8" s="238" customFormat="1" ht="48.75" customHeight="1">
      <c r="B547" s="490"/>
      <c r="C547" s="234"/>
      <c r="D547" s="235"/>
      <c r="E547" s="235"/>
      <c r="F547" s="235"/>
      <c r="G547" s="89" t="s">
        <v>353</v>
      </c>
      <c r="H547" s="114">
        <v>18000</v>
      </c>
    </row>
    <row r="548" spans="2:8" s="238" customFormat="1" ht="57.75" customHeight="1">
      <c r="B548" s="281">
        <v>1227</v>
      </c>
      <c r="C548" s="461" t="s">
        <v>1112</v>
      </c>
      <c r="D548" s="462"/>
      <c r="E548" s="462"/>
      <c r="F548" s="463"/>
      <c r="G548" s="130"/>
      <c r="H548" s="243">
        <f>H549+H551+H553</f>
        <v>424114.6</v>
      </c>
    </row>
    <row r="549" spans="2:8" s="238" customFormat="1" ht="39.75" customHeight="1">
      <c r="B549" s="285"/>
      <c r="C549" s="250">
        <v>11001</v>
      </c>
      <c r="D549" s="491" t="s">
        <v>1113</v>
      </c>
      <c r="E549" s="491"/>
      <c r="F549" s="491"/>
      <c r="G549" s="88" t="s">
        <v>730</v>
      </c>
      <c r="H549" s="243">
        <f t="shared" ref="H549:H553" si="48">H550</f>
        <v>184557.3</v>
      </c>
    </row>
    <row r="550" spans="2:8" s="238" customFormat="1" ht="39.75" customHeight="1">
      <c r="B550" s="285"/>
      <c r="C550" s="250"/>
      <c r="D550" s="265"/>
      <c r="E550" s="265"/>
      <c r="F550" s="265"/>
      <c r="G550" s="240" t="s">
        <v>503</v>
      </c>
      <c r="H550" s="114">
        <v>184557.3</v>
      </c>
    </row>
    <row r="551" spans="2:8" s="238" customFormat="1" ht="39.75" customHeight="1">
      <c r="B551" s="285"/>
      <c r="C551" s="250">
        <v>11002</v>
      </c>
      <c r="D551" s="491" t="s">
        <v>1114</v>
      </c>
      <c r="E551" s="491"/>
      <c r="F551" s="491"/>
      <c r="G551" s="88" t="s">
        <v>730</v>
      </c>
      <c r="H551" s="243">
        <f t="shared" si="48"/>
        <v>144557.29999999999</v>
      </c>
    </row>
    <row r="552" spans="2:8" s="238" customFormat="1" ht="39.75" customHeight="1">
      <c r="B552" s="285"/>
      <c r="C552" s="250"/>
      <c r="D552" s="265"/>
      <c r="E552" s="265"/>
      <c r="F552" s="265"/>
      <c r="G552" s="240" t="s">
        <v>503</v>
      </c>
      <c r="H552" s="114">
        <v>144557.29999999999</v>
      </c>
    </row>
    <row r="553" spans="2:8" s="238" customFormat="1" ht="39.75" customHeight="1">
      <c r="B553" s="285"/>
      <c r="C553" s="250">
        <v>11003</v>
      </c>
      <c r="D553" s="491" t="s">
        <v>1115</v>
      </c>
      <c r="E553" s="491"/>
      <c r="F553" s="491"/>
      <c r="G553" s="88" t="s">
        <v>730</v>
      </c>
      <c r="H553" s="243">
        <f t="shared" si="48"/>
        <v>95000</v>
      </c>
    </row>
    <row r="554" spans="2:8" s="238" customFormat="1" ht="39.75" customHeight="1">
      <c r="B554" s="285"/>
      <c r="C554" s="250"/>
      <c r="D554" s="265"/>
      <c r="E554" s="265"/>
      <c r="F554" s="265"/>
      <c r="G554" s="240" t="s">
        <v>503</v>
      </c>
      <c r="H554" s="114">
        <v>95000</v>
      </c>
    </row>
    <row r="555" spans="2:8" ht="45.75" customHeight="1">
      <c r="B555" s="545" t="s">
        <v>0</v>
      </c>
      <c r="C555" s="546"/>
      <c r="D555" s="546"/>
      <c r="E555" s="546"/>
      <c r="F555" s="546"/>
      <c r="G555" s="547"/>
      <c r="H555" s="233">
        <f>H556+H559+H562+H565</f>
        <v>3021163.3</v>
      </c>
    </row>
    <row r="556" spans="2:8" ht="39.75" customHeight="1">
      <c r="B556" s="249">
        <v>1003</v>
      </c>
      <c r="C556" s="493" t="s">
        <v>513</v>
      </c>
      <c r="D556" s="494"/>
      <c r="E556" s="494"/>
      <c r="F556" s="495"/>
      <c r="G556" s="263"/>
      <c r="H556" s="243">
        <f t="shared" ref="H556" si="49">H557</f>
        <v>2421258</v>
      </c>
    </row>
    <row r="557" spans="2:8" ht="58.5" customHeight="1">
      <c r="B557" s="488"/>
      <c r="C557" s="247">
        <v>11001</v>
      </c>
      <c r="D557" s="461" t="s">
        <v>514</v>
      </c>
      <c r="E557" s="462"/>
      <c r="F557" s="463"/>
      <c r="G557" s="88" t="s">
        <v>0</v>
      </c>
      <c r="H557" s="243">
        <f>H558</f>
        <v>2421258</v>
      </c>
    </row>
    <row r="558" spans="2:8" ht="45.75" customHeight="1">
      <c r="B558" s="490"/>
      <c r="C558" s="286"/>
      <c r="D558" s="287"/>
      <c r="E558" s="287"/>
      <c r="F558" s="287"/>
      <c r="G558" s="240" t="s">
        <v>515</v>
      </c>
      <c r="H558" s="273">
        <v>2421258</v>
      </c>
    </row>
    <row r="559" spans="2:8" ht="46.5" customHeight="1">
      <c r="B559" s="239">
        <v>1142</v>
      </c>
      <c r="C559" s="493" t="s">
        <v>759</v>
      </c>
      <c r="D559" s="494"/>
      <c r="E559" s="494"/>
      <c r="F559" s="495"/>
      <c r="G559" s="268"/>
      <c r="H559" s="288">
        <f>H560</f>
        <v>449905.3</v>
      </c>
    </row>
    <row r="560" spans="2:8" ht="48.75" customHeight="1">
      <c r="B560" s="542"/>
      <c r="C560" s="247">
        <v>11001</v>
      </c>
      <c r="D560" s="513" t="s">
        <v>760</v>
      </c>
      <c r="E560" s="514"/>
      <c r="F560" s="515"/>
      <c r="G560" s="88" t="s">
        <v>0</v>
      </c>
      <c r="H560" s="288">
        <f>H561</f>
        <v>449905.3</v>
      </c>
    </row>
    <row r="561" spans="2:8" ht="45" customHeight="1">
      <c r="B561" s="544"/>
      <c r="C561" s="234"/>
      <c r="D561" s="289"/>
      <c r="E561" s="289"/>
      <c r="F561" s="289"/>
      <c r="G561" s="441" t="s">
        <v>517</v>
      </c>
      <c r="H561" s="273">
        <v>449905.3</v>
      </c>
    </row>
    <row r="562" spans="2:8" ht="37.5" customHeight="1">
      <c r="B562" s="88">
        <v>1188</v>
      </c>
      <c r="C562" s="493" t="s">
        <v>761</v>
      </c>
      <c r="D562" s="494"/>
      <c r="E562" s="494"/>
      <c r="F562" s="495"/>
      <c r="G562" s="247"/>
      <c r="H562" s="243">
        <f t="shared" ref="H562" si="50">H563</f>
        <v>100000</v>
      </c>
    </row>
    <row r="563" spans="2:8" ht="54.75" customHeight="1">
      <c r="B563" s="542"/>
      <c r="C563" s="247">
        <v>11001</v>
      </c>
      <c r="D563" s="460" t="s">
        <v>516</v>
      </c>
      <c r="E563" s="460"/>
      <c r="F563" s="460"/>
      <c r="G563" s="88" t="s">
        <v>0</v>
      </c>
      <c r="H563" s="243">
        <f>H564</f>
        <v>100000</v>
      </c>
    </row>
    <row r="564" spans="2:8" ht="39" customHeight="1">
      <c r="B564" s="544"/>
      <c r="C564" s="286"/>
      <c r="D564" s="287"/>
      <c r="E564" s="287"/>
      <c r="F564" s="287"/>
      <c r="G564" s="240" t="s">
        <v>1143</v>
      </c>
      <c r="H564" s="273">
        <v>100000</v>
      </c>
    </row>
    <row r="565" spans="2:8" ht="34.5" customHeight="1">
      <c r="B565" s="249">
        <v>1191</v>
      </c>
      <c r="C565" s="493" t="s">
        <v>518</v>
      </c>
      <c r="D565" s="494"/>
      <c r="E565" s="494"/>
      <c r="F565" s="495"/>
      <c r="G565" s="229"/>
      <c r="H565" s="243">
        <f>H566</f>
        <v>50000</v>
      </c>
    </row>
    <row r="566" spans="2:8" ht="67.5" customHeight="1">
      <c r="B566" s="489"/>
      <c r="C566" s="247">
        <v>11003</v>
      </c>
      <c r="D566" s="460" t="s">
        <v>762</v>
      </c>
      <c r="E566" s="460"/>
      <c r="F566" s="460"/>
      <c r="G566" s="88" t="s">
        <v>0</v>
      </c>
      <c r="H566" s="243">
        <f>H567</f>
        <v>50000</v>
      </c>
    </row>
    <row r="567" spans="2:8" ht="34.5" customHeight="1">
      <c r="B567" s="490"/>
      <c r="C567" s="247"/>
      <c r="D567" s="235"/>
      <c r="E567" s="94"/>
      <c r="F567" s="94"/>
      <c r="G567" s="290" t="s">
        <v>763</v>
      </c>
      <c r="H567" s="114">
        <v>50000</v>
      </c>
    </row>
    <row r="568" spans="2:8" ht="34.5" customHeight="1">
      <c r="B568" s="545" t="s">
        <v>257</v>
      </c>
      <c r="C568" s="546"/>
      <c r="D568" s="546"/>
      <c r="E568" s="546"/>
      <c r="F568" s="546"/>
      <c r="G568" s="547"/>
      <c r="H568" s="233">
        <f t="shared" ref="H568:H570" si="51">H569</f>
        <v>338945.5</v>
      </c>
    </row>
    <row r="569" spans="2:8" ht="42.75" customHeight="1">
      <c r="B569" s="239">
        <v>1177</v>
      </c>
      <c r="C569" s="454" t="s">
        <v>519</v>
      </c>
      <c r="D569" s="455"/>
      <c r="E569" s="455"/>
      <c r="F569" s="456"/>
      <c r="G569" s="250"/>
      <c r="H569" s="243">
        <f t="shared" si="51"/>
        <v>338945.5</v>
      </c>
    </row>
    <row r="570" spans="2:8" ht="79.5" customHeight="1">
      <c r="B570" s="542"/>
      <c r="C570" s="247">
        <v>11001</v>
      </c>
      <c r="D570" s="460" t="s">
        <v>520</v>
      </c>
      <c r="E570" s="460"/>
      <c r="F570" s="460"/>
      <c r="G570" s="88" t="s">
        <v>257</v>
      </c>
      <c r="H570" s="243">
        <f t="shared" si="51"/>
        <v>338945.5</v>
      </c>
    </row>
    <row r="571" spans="2:8" ht="42" customHeight="1">
      <c r="B571" s="544"/>
      <c r="C571" s="291"/>
      <c r="D571" s="292"/>
      <c r="E571" s="292"/>
      <c r="F571" s="292"/>
      <c r="G571" s="293" t="s">
        <v>521</v>
      </c>
      <c r="H571" s="273">
        <v>338945.5</v>
      </c>
    </row>
    <row r="572" spans="2:8" ht="30.75" customHeight="1">
      <c r="B572" s="545" t="s">
        <v>522</v>
      </c>
      <c r="C572" s="546"/>
      <c r="D572" s="546"/>
      <c r="E572" s="546"/>
      <c r="F572" s="546"/>
      <c r="G572" s="547"/>
      <c r="H572" s="231">
        <f>H573+H576+H579+H583+H586</f>
        <v>1338794.9000000001</v>
      </c>
    </row>
    <row r="573" spans="2:8" s="238" customFormat="1" ht="28.5" customHeight="1">
      <c r="B573" s="247">
        <v>1028</v>
      </c>
      <c r="C573" s="552" t="s">
        <v>523</v>
      </c>
      <c r="D573" s="553"/>
      <c r="E573" s="553"/>
      <c r="F573" s="554"/>
      <c r="G573" s="247"/>
      <c r="H573" s="243">
        <f t="shared" ref="H573:H574" si="52">+H574</f>
        <v>46297.2</v>
      </c>
    </row>
    <row r="574" spans="2:8" s="238" customFormat="1" ht="40.5" customHeight="1">
      <c r="B574" s="247"/>
      <c r="C574" s="247">
        <v>11001</v>
      </c>
      <c r="D574" s="552" t="s">
        <v>524</v>
      </c>
      <c r="E574" s="553"/>
      <c r="F574" s="553"/>
      <c r="G574" s="247" t="s">
        <v>522</v>
      </c>
      <c r="H574" s="243">
        <f t="shared" si="52"/>
        <v>46297.2</v>
      </c>
    </row>
    <row r="575" spans="2:8" s="238" customFormat="1" ht="40.5" customHeight="1">
      <c r="B575" s="247"/>
      <c r="C575" s="247"/>
      <c r="D575" s="247"/>
      <c r="E575" s="247"/>
      <c r="F575" s="247"/>
      <c r="G575" s="295" t="s">
        <v>525</v>
      </c>
      <c r="H575" s="114">
        <v>46297.2</v>
      </c>
    </row>
    <row r="576" spans="2:8" s="238" customFormat="1" ht="40.5" customHeight="1">
      <c r="B576" s="266">
        <v>1085</v>
      </c>
      <c r="C576" s="548" t="s">
        <v>526</v>
      </c>
      <c r="D576" s="548"/>
      <c r="E576" s="548"/>
      <c r="F576" s="548"/>
      <c r="G576" s="247"/>
      <c r="H576" s="243">
        <f>H577</f>
        <v>122494.6</v>
      </c>
    </row>
    <row r="577" spans="2:8" s="238" customFormat="1" ht="63" customHeight="1">
      <c r="B577" s="488"/>
      <c r="C577" s="277">
        <v>11001</v>
      </c>
      <c r="D577" s="549" t="s">
        <v>527</v>
      </c>
      <c r="E577" s="550"/>
      <c r="F577" s="551"/>
      <c r="G577" s="88" t="s">
        <v>522</v>
      </c>
      <c r="H577" s="243">
        <f>H578</f>
        <v>122494.6</v>
      </c>
    </row>
    <row r="578" spans="2:8" s="238" customFormat="1" ht="35.25" customHeight="1">
      <c r="B578" s="490"/>
      <c r="C578" s="247"/>
      <c r="D578" s="265"/>
      <c r="E578" s="265"/>
      <c r="F578" s="265"/>
      <c r="G578" s="89" t="s">
        <v>528</v>
      </c>
      <c r="H578" s="114">
        <v>122494.6</v>
      </c>
    </row>
    <row r="579" spans="2:8" s="238" customFormat="1" ht="32.25" customHeight="1">
      <c r="B579" s="266">
        <v>1089</v>
      </c>
      <c r="C579" s="548" t="s">
        <v>529</v>
      </c>
      <c r="D579" s="548"/>
      <c r="E579" s="548"/>
      <c r="F579" s="548"/>
      <c r="G579" s="247"/>
      <c r="H579" s="243">
        <f t="shared" ref="H579" si="53">+H580</f>
        <v>803481.10000000009</v>
      </c>
    </row>
    <row r="580" spans="2:8" s="238" customFormat="1" ht="40.5" customHeight="1">
      <c r="B580" s="289"/>
      <c r="C580" s="289">
        <v>11001</v>
      </c>
      <c r="D580" s="552" t="s">
        <v>530</v>
      </c>
      <c r="E580" s="553"/>
      <c r="F580" s="553"/>
      <c r="G580" s="289" t="s">
        <v>522</v>
      </c>
      <c r="H580" s="243">
        <f>H581+H582</f>
        <v>803481.10000000009</v>
      </c>
    </row>
    <row r="581" spans="2:8" s="238" customFormat="1" ht="39" customHeight="1">
      <c r="B581" s="289"/>
      <c r="C581" s="289"/>
      <c r="D581" s="289"/>
      <c r="E581" s="289"/>
      <c r="F581" s="289"/>
      <c r="G581" s="294" t="s">
        <v>531</v>
      </c>
      <c r="H581" s="243">
        <v>721279.3</v>
      </c>
    </row>
    <row r="582" spans="2:8" s="238" customFormat="1" ht="36" customHeight="1">
      <c r="B582" s="289"/>
      <c r="C582" s="289"/>
      <c r="D582" s="289"/>
      <c r="E582" s="289"/>
      <c r="F582" s="289"/>
      <c r="G582" s="294" t="s">
        <v>532</v>
      </c>
      <c r="H582" s="243">
        <v>82201.8</v>
      </c>
    </row>
    <row r="583" spans="2:8" s="238" customFormat="1" ht="31.5" customHeight="1">
      <c r="B583" s="239">
        <v>1090</v>
      </c>
      <c r="C583" s="454" t="s">
        <v>533</v>
      </c>
      <c r="D583" s="455"/>
      <c r="E583" s="455"/>
      <c r="F583" s="456"/>
      <c r="G583" s="250"/>
      <c r="H583" s="243">
        <f>H584</f>
        <v>38801.199999999997</v>
      </c>
    </row>
    <row r="584" spans="2:8" s="238" customFormat="1" ht="42.75" customHeight="1">
      <c r="B584" s="543"/>
      <c r="C584" s="247">
        <v>11003</v>
      </c>
      <c r="D584" s="460" t="s">
        <v>535</v>
      </c>
      <c r="E584" s="460"/>
      <c r="F584" s="460"/>
      <c r="G584" s="88" t="s">
        <v>534</v>
      </c>
      <c r="H584" s="243">
        <f t="shared" ref="H584" si="54">H585</f>
        <v>38801.199999999997</v>
      </c>
    </row>
    <row r="585" spans="2:8" s="238" customFormat="1" ht="35.25" customHeight="1">
      <c r="B585" s="544"/>
      <c r="C585" s="286"/>
      <c r="D585" s="287"/>
      <c r="E585" s="287"/>
      <c r="F585" s="287"/>
      <c r="G585" s="240" t="s">
        <v>536</v>
      </c>
      <c r="H585" s="273">
        <v>38801.199999999997</v>
      </c>
    </row>
    <row r="586" spans="2:8" s="238" customFormat="1" ht="36.75" customHeight="1">
      <c r="B586" s="88">
        <v>1107</v>
      </c>
      <c r="C586" s="493" t="s">
        <v>537</v>
      </c>
      <c r="D586" s="494"/>
      <c r="E586" s="494"/>
      <c r="F586" s="495"/>
      <c r="G586" s="247"/>
      <c r="H586" s="243">
        <f t="shared" ref="H586:H587" si="55">H587</f>
        <v>327720.8</v>
      </c>
    </row>
    <row r="587" spans="2:8" s="238" customFormat="1" ht="35.25" customHeight="1">
      <c r="B587" s="542"/>
      <c r="C587" s="247">
        <v>11001</v>
      </c>
      <c r="D587" s="460" t="s">
        <v>538</v>
      </c>
      <c r="E587" s="460"/>
      <c r="F587" s="460"/>
      <c r="G587" s="88" t="s">
        <v>522</v>
      </c>
      <c r="H587" s="243">
        <f t="shared" si="55"/>
        <v>327720.8</v>
      </c>
    </row>
    <row r="588" spans="2:8" s="238" customFormat="1" ht="29.25" customHeight="1">
      <c r="B588" s="544"/>
      <c r="C588" s="291"/>
      <c r="D588" s="292"/>
      <c r="E588" s="292"/>
      <c r="F588" s="292"/>
      <c r="G588" s="293" t="s">
        <v>539</v>
      </c>
      <c r="H588" s="273">
        <v>327720.8</v>
      </c>
    </row>
    <row r="589" spans="2:8" s="238" customFormat="1" ht="35.25" customHeight="1">
      <c r="B589" s="477" t="s">
        <v>19</v>
      </c>
      <c r="C589" s="478"/>
      <c r="D589" s="478"/>
      <c r="E589" s="478"/>
      <c r="F589" s="478"/>
      <c r="G589" s="479"/>
      <c r="H589" s="296">
        <f>H590+H621+H643+H648+H674+H661+H677</f>
        <v>7925379.1609384334</v>
      </c>
    </row>
    <row r="590" spans="2:8" s="238" customFormat="1" ht="35.25" customHeight="1">
      <c r="B590" s="88">
        <v>1141</v>
      </c>
      <c r="C590" s="493" t="s">
        <v>540</v>
      </c>
      <c r="D590" s="556"/>
      <c r="E590" s="556"/>
      <c r="F590" s="557"/>
      <c r="G590" s="297"/>
      <c r="H590" s="288">
        <f>H591+H598+H600+H604+H611+H613+H615+H617+H619</f>
        <v>3507805.6357647059</v>
      </c>
    </row>
    <row r="591" spans="2:8" s="238" customFormat="1" ht="35.25" customHeight="1">
      <c r="B591" s="558"/>
      <c r="C591" s="247">
        <v>11001</v>
      </c>
      <c r="D591" s="559" t="s">
        <v>541</v>
      </c>
      <c r="E591" s="559"/>
      <c r="F591" s="559"/>
      <c r="G591" s="88" t="s">
        <v>19</v>
      </c>
      <c r="H591" s="288">
        <f>SUM(H592:H597)</f>
        <v>2017270.5999999999</v>
      </c>
    </row>
    <row r="592" spans="2:8" s="238" customFormat="1" ht="30" customHeight="1">
      <c r="B592" s="558"/>
      <c r="C592" s="298"/>
      <c r="D592" s="297"/>
      <c r="E592" s="297"/>
      <c r="F592" s="297"/>
      <c r="G592" s="299" t="s">
        <v>542</v>
      </c>
      <c r="H592" s="273">
        <v>232578.3</v>
      </c>
    </row>
    <row r="593" spans="2:8" s="238" customFormat="1" ht="27.75" customHeight="1">
      <c r="B593" s="558"/>
      <c r="C593" s="298"/>
      <c r="D593" s="297"/>
      <c r="E593" s="297"/>
      <c r="F593" s="297"/>
      <c r="G593" s="299" t="s">
        <v>543</v>
      </c>
      <c r="H593" s="273">
        <v>160883.9</v>
      </c>
    </row>
    <row r="594" spans="2:8" s="238" customFormat="1" ht="28.5" customHeight="1">
      <c r="B594" s="558"/>
      <c r="C594" s="298"/>
      <c r="D594" s="297"/>
      <c r="E594" s="297"/>
      <c r="F594" s="297"/>
      <c r="G594" s="299" t="s">
        <v>267</v>
      </c>
      <c r="H594" s="273">
        <v>141358.6</v>
      </c>
    </row>
    <row r="595" spans="2:8" s="238" customFormat="1" ht="27.75" customHeight="1">
      <c r="B595" s="558"/>
      <c r="C595" s="298"/>
      <c r="D595" s="297"/>
      <c r="E595" s="297"/>
      <c r="F595" s="297"/>
      <c r="G595" s="299" t="s">
        <v>544</v>
      </c>
      <c r="H595" s="273">
        <v>465498.5</v>
      </c>
    </row>
    <row r="596" spans="2:8" s="238" customFormat="1" ht="30" customHeight="1">
      <c r="B596" s="558"/>
      <c r="C596" s="298"/>
      <c r="D596" s="297"/>
      <c r="E596" s="297"/>
      <c r="F596" s="297"/>
      <c r="G596" s="300" t="s">
        <v>545</v>
      </c>
      <c r="H596" s="273">
        <v>356265.3</v>
      </c>
    </row>
    <row r="597" spans="2:8" s="238" customFormat="1" ht="30.75" customHeight="1">
      <c r="B597" s="558"/>
      <c r="C597" s="298"/>
      <c r="D597" s="297"/>
      <c r="E597" s="297"/>
      <c r="F597" s="297"/>
      <c r="G597" s="300" t="s">
        <v>546</v>
      </c>
      <c r="H597" s="273">
        <v>660686</v>
      </c>
    </row>
    <row r="598" spans="2:8" s="238" customFormat="1" ht="90.75" customHeight="1">
      <c r="B598" s="558"/>
      <c r="C598" s="247">
        <v>11002</v>
      </c>
      <c r="D598" s="555" t="s">
        <v>765</v>
      </c>
      <c r="E598" s="555"/>
      <c r="F598" s="555"/>
      <c r="G598" s="88" t="s">
        <v>19</v>
      </c>
      <c r="H598" s="273">
        <f>H599</f>
        <v>28427.799999999996</v>
      </c>
    </row>
    <row r="599" spans="2:8" s="238" customFormat="1" ht="28.5" customHeight="1">
      <c r="B599" s="558"/>
      <c r="C599" s="298"/>
      <c r="D599" s="297"/>
      <c r="E599" s="297"/>
      <c r="F599" s="297"/>
      <c r="G599" s="301" t="s">
        <v>267</v>
      </c>
      <c r="H599" s="273">
        <v>28427.799999999996</v>
      </c>
    </row>
    <row r="600" spans="2:8" s="238" customFormat="1" ht="55.5" customHeight="1">
      <c r="B600" s="558"/>
      <c r="C600" s="247">
        <v>11007</v>
      </c>
      <c r="D600" s="555" t="s">
        <v>549</v>
      </c>
      <c r="E600" s="559"/>
      <c r="F600" s="559"/>
      <c r="G600" s="88" t="s">
        <v>19</v>
      </c>
      <c r="H600" s="288">
        <f>SUM(H601:H603)</f>
        <v>470886.11176470586</v>
      </c>
    </row>
    <row r="601" spans="2:8" s="238" customFormat="1" ht="36.75" customHeight="1">
      <c r="B601" s="558"/>
      <c r="C601" s="298"/>
      <c r="D601" s="297"/>
      <c r="E601" s="297"/>
      <c r="F601" s="297"/>
      <c r="G601" s="300" t="s">
        <v>548</v>
      </c>
      <c r="H601" s="273">
        <v>99263.782352941169</v>
      </c>
    </row>
    <row r="602" spans="2:8" s="238" customFormat="1" ht="34.5" customHeight="1">
      <c r="B602" s="558"/>
      <c r="C602" s="298"/>
      <c r="D602" s="297"/>
      <c r="E602" s="297"/>
      <c r="F602" s="297"/>
      <c r="G602" s="300" t="s">
        <v>1021</v>
      </c>
      <c r="H602" s="273">
        <v>220975.51764705882</v>
      </c>
    </row>
    <row r="603" spans="2:8" s="238" customFormat="1" ht="38.25" customHeight="1">
      <c r="B603" s="558"/>
      <c r="C603" s="298"/>
      <c r="D603" s="297"/>
      <c r="E603" s="297"/>
      <c r="F603" s="297"/>
      <c r="G603" s="300" t="s">
        <v>1022</v>
      </c>
      <c r="H603" s="273">
        <v>150646.81176470587</v>
      </c>
    </row>
    <row r="604" spans="2:8" s="238" customFormat="1" ht="35.25" customHeight="1">
      <c r="B604" s="558"/>
      <c r="C604" s="247">
        <v>11009</v>
      </c>
      <c r="D604" s="555" t="s">
        <v>550</v>
      </c>
      <c r="E604" s="555"/>
      <c r="F604" s="555"/>
      <c r="G604" s="88" t="s">
        <v>19</v>
      </c>
      <c r="H604" s="288">
        <f>SUM(H605:H610)</f>
        <v>545802.1</v>
      </c>
    </row>
    <row r="605" spans="2:8" s="238" customFormat="1" ht="35.25" customHeight="1">
      <c r="B605" s="558"/>
      <c r="C605" s="298"/>
      <c r="D605" s="297"/>
      <c r="E605" s="297"/>
      <c r="F605" s="297"/>
      <c r="G605" s="300" t="s">
        <v>551</v>
      </c>
      <c r="H605" s="273">
        <v>92046.900000000009</v>
      </c>
    </row>
    <row r="606" spans="2:8" s="238" customFormat="1" ht="35.25" customHeight="1">
      <c r="B606" s="558"/>
      <c r="C606" s="298"/>
      <c r="D606" s="297"/>
      <c r="E606" s="297"/>
      <c r="F606" s="297"/>
      <c r="G606" s="300" t="s">
        <v>1022</v>
      </c>
      <c r="H606" s="273">
        <v>92780.800000000003</v>
      </c>
    </row>
    <row r="607" spans="2:8" s="238" customFormat="1" ht="36.75" customHeight="1">
      <c r="B607" s="558"/>
      <c r="C607" s="298"/>
      <c r="D607" s="297"/>
      <c r="E607" s="297"/>
      <c r="F607" s="297"/>
      <c r="G607" s="300" t="s">
        <v>552</v>
      </c>
      <c r="H607" s="273">
        <v>92881.7</v>
      </c>
    </row>
    <row r="608" spans="2:8" s="238" customFormat="1" ht="47.25" customHeight="1">
      <c r="B608" s="558"/>
      <c r="C608" s="298"/>
      <c r="D608" s="297"/>
      <c r="E608" s="297"/>
      <c r="F608" s="297"/>
      <c r="G608" s="300" t="s">
        <v>547</v>
      </c>
      <c r="H608" s="273">
        <v>88947.199999999997</v>
      </c>
    </row>
    <row r="609" spans="1:8" s="238" customFormat="1" ht="45.75" customHeight="1">
      <c r="B609" s="558"/>
      <c r="C609" s="298"/>
      <c r="D609" s="297"/>
      <c r="E609" s="297"/>
      <c r="F609" s="297"/>
      <c r="G609" s="300" t="s">
        <v>1021</v>
      </c>
      <c r="H609" s="273">
        <v>87625.4</v>
      </c>
    </row>
    <row r="610" spans="1:8" s="238" customFormat="1" ht="36.75" customHeight="1">
      <c r="B610" s="558"/>
      <c r="C610" s="298"/>
      <c r="D610" s="297"/>
      <c r="E610" s="297"/>
      <c r="F610" s="297"/>
      <c r="G610" s="300" t="s">
        <v>548</v>
      </c>
      <c r="H610" s="273">
        <v>91520.1</v>
      </c>
    </row>
    <row r="611" spans="1:8" s="238" customFormat="1" ht="69" customHeight="1">
      <c r="B611" s="558"/>
      <c r="C611" s="247">
        <v>11010</v>
      </c>
      <c r="D611" s="555" t="s">
        <v>766</v>
      </c>
      <c r="E611" s="555"/>
      <c r="F611" s="555"/>
      <c r="G611" s="88" t="s">
        <v>19</v>
      </c>
      <c r="H611" s="288">
        <f>H612</f>
        <v>40210.088000000003</v>
      </c>
    </row>
    <row r="612" spans="1:8" s="238" customFormat="1" ht="32.25" customHeight="1">
      <c r="B612" s="558"/>
      <c r="C612" s="298"/>
      <c r="D612" s="297"/>
      <c r="E612" s="297"/>
      <c r="F612" s="297"/>
      <c r="G612" s="299" t="s">
        <v>267</v>
      </c>
      <c r="H612" s="273">
        <v>40210.088000000003</v>
      </c>
    </row>
    <row r="613" spans="1:8" s="238" customFormat="1" ht="37.5" customHeight="1">
      <c r="B613" s="558"/>
      <c r="C613" s="247">
        <v>11015</v>
      </c>
      <c r="D613" s="555" t="s">
        <v>767</v>
      </c>
      <c r="E613" s="555"/>
      <c r="F613" s="555"/>
      <c r="G613" s="88" t="s">
        <v>19</v>
      </c>
      <c r="H613" s="288">
        <f>H614</f>
        <v>13336.848</v>
      </c>
    </row>
    <row r="614" spans="1:8" s="302" customFormat="1" ht="33" customHeight="1">
      <c r="B614" s="558"/>
      <c r="C614" s="298"/>
      <c r="D614" s="297"/>
      <c r="E614" s="297"/>
      <c r="F614" s="297"/>
      <c r="G614" s="299" t="s">
        <v>267</v>
      </c>
      <c r="H614" s="273">
        <v>13336.848</v>
      </c>
    </row>
    <row r="615" spans="1:8" s="302" customFormat="1" ht="43.5" customHeight="1">
      <c r="B615" s="558"/>
      <c r="C615" s="247">
        <v>11016</v>
      </c>
      <c r="D615" s="555" t="s">
        <v>768</v>
      </c>
      <c r="E615" s="555"/>
      <c r="F615" s="555"/>
      <c r="G615" s="88" t="s">
        <v>19</v>
      </c>
      <c r="H615" s="288">
        <f>H616</f>
        <v>66684.240000000005</v>
      </c>
    </row>
    <row r="616" spans="1:8" s="238" customFormat="1" ht="29.25" customHeight="1">
      <c r="B616" s="558"/>
      <c r="C616" s="298"/>
      <c r="D616" s="297"/>
      <c r="E616" s="297"/>
      <c r="F616" s="297"/>
      <c r="G616" s="299" t="s">
        <v>267</v>
      </c>
      <c r="H616" s="273">
        <v>66684.240000000005</v>
      </c>
    </row>
    <row r="617" spans="1:8" s="238" customFormat="1" ht="38.25" customHeight="1">
      <c r="B617" s="558"/>
      <c r="C617" s="247">
        <v>11018</v>
      </c>
      <c r="D617" s="555" t="s">
        <v>769</v>
      </c>
      <c r="E617" s="555"/>
      <c r="F617" s="555"/>
      <c r="G617" s="88" t="s">
        <v>19</v>
      </c>
      <c r="H617" s="288">
        <f>H618</f>
        <v>291187.848</v>
      </c>
    </row>
    <row r="618" spans="1:8" s="238" customFormat="1" ht="30.75" customHeight="1">
      <c r="B618" s="558"/>
      <c r="C618" s="298"/>
      <c r="D618" s="297"/>
      <c r="E618" s="297"/>
      <c r="F618" s="297"/>
      <c r="G618" s="299" t="s">
        <v>267</v>
      </c>
      <c r="H618" s="273">
        <v>291187.848</v>
      </c>
    </row>
    <row r="619" spans="1:8" s="238" customFormat="1" ht="69" customHeight="1">
      <c r="B619" s="558"/>
      <c r="C619" s="247">
        <v>12002</v>
      </c>
      <c r="D619" s="555" t="s">
        <v>770</v>
      </c>
      <c r="E619" s="555"/>
      <c r="F619" s="555"/>
      <c r="G619" s="88" t="s">
        <v>19</v>
      </c>
      <c r="H619" s="288">
        <f>H620</f>
        <v>34000</v>
      </c>
    </row>
    <row r="620" spans="1:8" s="238" customFormat="1" ht="30.75" customHeight="1">
      <c r="B620" s="558"/>
      <c r="C620" s="303"/>
      <c r="D620" s="297"/>
      <c r="E620" s="297"/>
      <c r="F620" s="297"/>
      <c r="G620" s="299" t="s">
        <v>267</v>
      </c>
      <c r="H620" s="273">
        <v>34000</v>
      </c>
    </row>
    <row r="621" spans="1:8" s="302" customFormat="1" ht="38.25" customHeight="1">
      <c r="B621" s="247">
        <v>1032</v>
      </c>
      <c r="C621" s="493" t="s">
        <v>553</v>
      </c>
      <c r="D621" s="556"/>
      <c r="E621" s="556"/>
      <c r="F621" s="557"/>
      <c r="G621" s="297"/>
      <c r="H621" s="288">
        <f>H622+H628+H631+H633+H635+H637+H639+H641</f>
        <v>3090106.8496708926</v>
      </c>
    </row>
    <row r="622" spans="1:8" s="238" customFormat="1" ht="57.75" customHeight="1">
      <c r="A622" s="564"/>
      <c r="B622" s="565"/>
      <c r="C622" s="247">
        <v>11001</v>
      </c>
      <c r="D622" s="555" t="s">
        <v>554</v>
      </c>
      <c r="E622" s="555"/>
      <c r="F622" s="555"/>
      <c r="G622" s="88" t="s">
        <v>19</v>
      </c>
      <c r="H622" s="288">
        <f>SUM(H623:H627)</f>
        <v>2512293.0000000005</v>
      </c>
    </row>
    <row r="623" spans="1:8" s="238" customFormat="1" ht="32.25" customHeight="1">
      <c r="A623" s="564"/>
      <c r="B623" s="565"/>
      <c r="C623" s="298"/>
      <c r="D623" s="297"/>
      <c r="E623" s="297"/>
      <c r="F623" s="297"/>
      <c r="G623" s="299" t="s">
        <v>555</v>
      </c>
      <c r="H623" s="273">
        <v>411817.7</v>
      </c>
    </row>
    <row r="624" spans="1:8" s="302" customFormat="1" ht="30" customHeight="1">
      <c r="A624" s="564"/>
      <c r="B624" s="565"/>
      <c r="C624" s="298"/>
      <c r="D624" s="297"/>
      <c r="E624" s="297"/>
      <c r="F624" s="297"/>
      <c r="G624" s="299" t="s">
        <v>556</v>
      </c>
      <c r="H624" s="273">
        <v>386676.4</v>
      </c>
    </row>
    <row r="625" spans="1:8" s="238" customFormat="1" ht="28.5" customHeight="1">
      <c r="A625" s="564"/>
      <c r="B625" s="565"/>
      <c r="C625" s="298"/>
      <c r="D625" s="297"/>
      <c r="E625" s="297"/>
      <c r="F625" s="297"/>
      <c r="G625" s="299" t="s">
        <v>1028</v>
      </c>
      <c r="H625" s="273">
        <v>249628.6</v>
      </c>
    </row>
    <row r="626" spans="1:8" s="238" customFormat="1" ht="33" customHeight="1">
      <c r="A626" s="564"/>
      <c r="B626" s="565"/>
      <c r="C626" s="298"/>
      <c r="D626" s="297"/>
      <c r="E626" s="297"/>
      <c r="F626" s="297"/>
      <c r="G626" s="300" t="s">
        <v>557</v>
      </c>
      <c r="H626" s="273">
        <v>1137422.1000000001</v>
      </c>
    </row>
    <row r="627" spans="1:8" s="238" customFormat="1" ht="30" customHeight="1">
      <c r="A627" s="564"/>
      <c r="B627" s="565"/>
      <c r="C627" s="298"/>
      <c r="D627" s="297"/>
      <c r="E627" s="297"/>
      <c r="F627" s="297"/>
      <c r="G627" s="300" t="s">
        <v>558</v>
      </c>
      <c r="H627" s="273">
        <v>326748.2</v>
      </c>
    </row>
    <row r="628" spans="1:8" s="238" customFormat="1" ht="49.5" customHeight="1">
      <c r="A628" s="564"/>
      <c r="B628" s="565"/>
      <c r="C628" s="247">
        <v>11002</v>
      </c>
      <c r="D628" s="555" t="s">
        <v>771</v>
      </c>
      <c r="E628" s="555"/>
      <c r="F628" s="555"/>
      <c r="G628" s="88" t="s">
        <v>19</v>
      </c>
      <c r="H628" s="288">
        <f>SUM(H629:H630)</f>
        <v>236921.31400000001</v>
      </c>
    </row>
    <row r="629" spans="1:8" s="238" customFormat="1" ht="39" customHeight="1">
      <c r="A629" s="564"/>
      <c r="B629" s="565"/>
      <c r="C629" s="298"/>
      <c r="D629" s="297"/>
      <c r="E629" s="297"/>
      <c r="F629" s="297"/>
      <c r="G629" s="300" t="s">
        <v>559</v>
      </c>
      <c r="H629" s="273">
        <v>38535.699999999997</v>
      </c>
    </row>
    <row r="630" spans="1:8" s="302" customFormat="1" ht="26.25" customHeight="1">
      <c r="A630" s="564"/>
      <c r="B630" s="565"/>
      <c r="C630" s="298"/>
      <c r="D630" s="297"/>
      <c r="E630" s="297"/>
      <c r="F630" s="297"/>
      <c r="G630" s="300" t="s">
        <v>267</v>
      </c>
      <c r="H630" s="273">
        <v>198385.614</v>
      </c>
    </row>
    <row r="631" spans="1:8" s="238" customFormat="1" ht="48" customHeight="1">
      <c r="A631" s="564"/>
      <c r="B631" s="565"/>
      <c r="C631" s="247">
        <v>11003</v>
      </c>
      <c r="D631" s="555" t="s">
        <v>1024</v>
      </c>
      <c r="E631" s="555"/>
      <c r="F631" s="555"/>
      <c r="G631" s="88" t="s">
        <v>19</v>
      </c>
      <c r="H631" s="288">
        <f>H632</f>
        <v>210902.52</v>
      </c>
    </row>
    <row r="632" spans="1:8" s="238" customFormat="1" ht="27" customHeight="1">
      <c r="A632" s="564"/>
      <c r="B632" s="565"/>
      <c r="C632" s="298"/>
      <c r="D632" s="297"/>
      <c r="E632" s="297"/>
      <c r="F632" s="297"/>
      <c r="G632" s="299" t="s">
        <v>267</v>
      </c>
      <c r="H632" s="273">
        <v>210902.52</v>
      </c>
    </row>
    <row r="633" spans="1:8" s="238" customFormat="1" ht="43.5" customHeight="1">
      <c r="A633" s="564"/>
      <c r="B633" s="565"/>
      <c r="C633" s="247">
        <v>11004</v>
      </c>
      <c r="D633" s="555" t="s">
        <v>1025</v>
      </c>
      <c r="E633" s="555"/>
      <c r="F633" s="555"/>
      <c r="G633" s="88" t="s">
        <v>19</v>
      </c>
      <c r="H633" s="288">
        <f>H634</f>
        <v>30007.907999999999</v>
      </c>
    </row>
    <row r="634" spans="1:8" s="238" customFormat="1" ht="27.75" customHeight="1">
      <c r="A634" s="564"/>
      <c r="B634" s="565"/>
      <c r="C634" s="298"/>
      <c r="D634" s="297"/>
      <c r="E634" s="297"/>
      <c r="F634" s="297"/>
      <c r="G634" s="299" t="s">
        <v>267</v>
      </c>
      <c r="H634" s="273">
        <v>30007.907999999999</v>
      </c>
    </row>
    <row r="635" spans="1:8" s="238" customFormat="1" ht="45" customHeight="1">
      <c r="A635" s="564"/>
      <c r="B635" s="565"/>
      <c r="C635" s="247">
        <v>11005</v>
      </c>
      <c r="D635" s="555" t="s">
        <v>560</v>
      </c>
      <c r="E635" s="555"/>
      <c r="F635" s="555"/>
      <c r="G635" s="88" t="s">
        <v>19</v>
      </c>
      <c r="H635" s="288">
        <f>H636</f>
        <v>58859.312000000005</v>
      </c>
    </row>
    <row r="636" spans="1:8" s="302" customFormat="1" ht="33" customHeight="1">
      <c r="A636" s="564"/>
      <c r="B636" s="565"/>
      <c r="C636" s="298"/>
      <c r="D636" s="297"/>
      <c r="E636" s="297"/>
      <c r="F636" s="297"/>
      <c r="G636" s="299" t="s">
        <v>267</v>
      </c>
      <c r="H636" s="273">
        <v>58859.312000000005</v>
      </c>
    </row>
    <row r="637" spans="1:8" s="238" customFormat="1" ht="39.75" customHeight="1">
      <c r="A637" s="564"/>
      <c r="B637" s="565"/>
      <c r="C637" s="247">
        <v>11007</v>
      </c>
      <c r="D637" s="555" t="s">
        <v>772</v>
      </c>
      <c r="E637" s="555"/>
      <c r="F637" s="555"/>
      <c r="G637" s="88" t="s">
        <v>19</v>
      </c>
      <c r="H637" s="288">
        <f>H638</f>
        <v>19963.231964800001</v>
      </c>
    </row>
    <row r="638" spans="1:8" s="238" customFormat="1" ht="30.75" customHeight="1">
      <c r="A638" s="564"/>
      <c r="B638" s="565"/>
      <c r="C638" s="298"/>
      <c r="D638" s="297"/>
      <c r="E638" s="297"/>
      <c r="F638" s="297"/>
      <c r="G638" s="299" t="s">
        <v>555</v>
      </c>
      <c r="H638" s="273">
        <v>19963.231964800001</v>
      </c>
    </row>
    <row r="639" spans="1:8" s="302" customFormat="1" ht="51" customHeight="1">
      <c r="A639" s="564"/>
      <c r="B639" s="565"/>
      <c r="C639" s="247">
        <v>11010</v>
      </c>
      <c r="D639" s="555" t="s">
        <v>775</v>
      </c>
      <c r="E639" s="555"/>
      <c r="F639" s="555"/>
      <c r="G639" s="88" t="s">
        <v>19</v>
      </c>
      <c r="H639" s="288">
        <f>H640</f>
        <v>6711.2415584415585</v>
      </c>
    </row>
    <row r="640" spans="1:8" s="302" customFormat="1" ht="41.25" customHeight="1">
      <c r="A640" s="564"/>
      <c r="B640" s="565"/>
      <c r="C640" s="298"/>
      <c r="D640" s="297"/>
      <c r="E640" s="297"/>
      <c r="F640" s="297"/>
      <c r="G640" s="300" t="s">
        <v>559</v>
      </c>
      <c r="H640" s="273">
        <v>6711.2415584415585</v>
      </c>
    </row>
    <row r="641" spans="1:8" s="302" customFormat="1" ht="37.5" customHeight="1">
      <c r="A641" s="564"/>
      <c r="B641" s="565"/>
      <c r="C641" s="247">
        <v>11011</v>
      </c>
      <c r="D641" s="555" t="s">
        <v>776</v>
      </c>
      <c r="E641" s="555"/>
      <c r="F641" s="555"/>
      <c r="G641" s="88" t="s">
        <v>19</v>
      </c>
      <c r="H641" s="288">
        <f>H642</f>
        <v>14448.322147651006</v>
      </c>
    </row>
    <row r="642" spans="1:8" s="304" customFormat="1" ht="30.75" customHeight="1">
      <c r="A642" s="564"/>
      <c r="B642" s="565"/>
      <c r="C642" s="303"/>
      <c r="D642" s="297"/>
      <c r="E642" s="297"/>
      <c r="F642" s="297"/>
      <c r="G642" s="299" t="s">
        <v>267</v>
      </c>
      <c r="H642" s="273">
        <v>14448.322147651006</v>
      </c>
    </row>
    <row r="643" spans="1:8" s="304" customFormat="1" ht="42.75" customHeight="1">
      <c r="B643" s="247">
        <v>1153</v>
      </c>
      <c r="C643" s="493" t="s">
        <v>561</v>
      </c>
      <c r="D643" s="556"/>
      <c r="E643" s="556"/>
      <c r="F643" s="557"/>
      <c r="G643" s="297"/>
      <c r="H643" s="288">
        <f>H644+H646</f>
        <v>128341.4807</v>
      </c>
    </row>
    <row r="644" spans="1:8" s="304" customFormat="1" ht="70.5" customHeight="1">
      <c r="B644" s="561"/>
      <c r="C644" s="247">
        <v>11001</v>
      </c>
      <c r="D644" s="555" t="s">
        <v>562</v>
      </c>
      <c r="E644" s="555"/>
      <c r="F644" s="555"/>
      <c r="G644" s="88" t="s">
        <v>19</v>
      </c>
      <c r="H644" s="288">
        <f>H645</f>
        <v>104285.9031</v>
      </c>
    </row>
    <row r="645" spans="1:8" s="302" customFormat="1" ht="47.25" customHeight="1">
      <c r="B645" s="562"/>
      <c r="C645" s="298"/>
      <c r="D645" s="297"/>
      <c r="E645" s="297"/>
      <c r="F645" s="297"/>
      <c r="G645" s="300" t="s">
        <v>563</v>
      </c>
      <c r="H645" s="273">
        <v>104285.9031</v>
      </c>
    </row>
    <row r="646" spans="1:8" s="238" customFormat="1" ht="60.75" customHeight="1">
      <c r="B646" s="562"/>
      <c r="C646" s="247">
        <v>11002</v>
      </c>
      <c r="D646" s="555" t="s">
        <v>17</v>
      </c>
      <c r="E646" s="555"/>
      <c r="F646" s="555"/>
      <c r="G646" s="88" t="s">
        <v>19</v>
      </c>
      <c r="H646" s="288">
        <f>H647</f>
        <v>24055.577600000004</v>
      </c>
    </row>
    <row r="647" spans="1:8" s="238" customFormat="1" ht="72.75" customHeight="1">
      <c r="B647" s="563"/>
      <c r="C647" s="303"/>
      <c r="D647" s="297"/>
      <c r="E647" s="297"/>
      <c r="F647" s="297"/>
      <c r="G647" s="300" t="s">
        <v>1023</v>
      </c>
      <c r="H647" s="273">
        <v>24055.577600000004</v>
      </c>
    </row>
    <row r="648" spans="1:8" s="302" customFormat="1" ht="28.5" customHeight="1">
      <c r="B648" s="247">
        <v>1088</v>
      </c>
      <c r="C648" s="493" t="s">
        <v>15</v>
      </c>
      <c r="D648" s="556"/>
      <c r="E648" s="556"/>
      <c r="F648" s="557"/>
      <c r="G648" s="297"/>
      <c r="H648" s="288">
        <f>H649+H651+H653+H655+H657+H659</f>
        <v>583158.19999999995</v>
      </c>
    </row>
    <row r="649" spans="1:8" s="238" customFormat="1" ht="135.75" customHeight="1">
      <c r="A649" s="564"/>
      <c r="B649" s="565"/>
      <c r="C649" s="247">
        <v>12002</v>
      </c>
      <c r="D649" s="555" t="s">
        <v>777</v>
      </c>
      <c r="E649" s="559"/>
      <c r="F649" s="559"/>
      <c r="G649" s="88" t="s">
        <v>19</v>
      </c>
      <c r="H649" s="288">
        <f>H650</f>
        <v>40800</v>
      </c>
    </row>
    <row r="650" spans="1:8" s="238" customFormat="1" ht="56.25" customHeight="1">
      <c r="A650" s="564"/>
      <c r="B650" s="565"/>
      <c r="C650" s="298"/>
      <c r="D650" s="297"/>
      <c r="E650" s="297"/>
      <c r="F650" s="297"/>
      <c r="G650" s="300" t="s">
        <v>564</v>
      </c>
      <c r="H650" s="273">
        <v>40800</v>
      </c>
    </row>
    <row r="651" spans="1:8" s="302" customFormat="1" ht="69" customHeight="1">
      <c r="A651" s="564"/>
      <c r="B651" s="565"/>
      <c r="C651" s="247">
        <v>12004</v>
      </c>
      <c r="D651" s="555" t="s">
        <v>565</v>
      </c>
      <c r="E651" s="559"/>
      <c r="F651" s="559"/>
      <c r="G651" s="88" t="s">
        <v>19</v>
      </c>
      <c r="H651" s="288">
        <f>H652</f>
        <v>164340.1</v>
      </c>
    </row>
    <row r="652" spans="1:8" s="302" customFormat="1" ht="62.25" customHeight="1">
      <c r="A652" s="564"/>
      <c r="B652" s="565"/>
      <c r="C652" s="298"/>
      <c r="D652" s="297"/>
      <c r="E652" s="297"/>
      <c r="F652" s="297"/>
      <c r="G652" s="300" t="s">
        <v>566</v>
      </c>
      <c r="H652" s="273">
        <v>164340.1</v>
      </c>
    </row>
    <row r="653" spans="1:8" s="238" customFormat="1" ht="64.5" customHeight="1">
      <c r="A653" s="564"/>
      <c r="B653" s="565"/>
      <c r="C653" s="247">
        <v>12005</v>
      </c>
      <c r="D653" s="555" t="s">
        <v>567</v>
      </c>
      <c r="E653" s="559"/>
      <c r="F653" s="559"/>
      <c r="G653" s="88" t="s">
        <v>19</v>
      </c>
      <c r="H653" s="288">
        <f>H654</f>
        <v>207500</v>
      </c>
    </row>
    <row r="654" spans="1:8" s="238" customFormat="1" ht="47.25" customHeight="1">
      <c r="A654" s="564"/>
      <c r="B654" s="565"/>
      <c r="C654" s="298"/>
      <c r="D654" s="297"/>
      <c r="E654" s="297"/>
      <c r="F654" s="297"/>
      <c r="G654" s="300" t="s">
        <v>564</v>
      </c>
      <c r="H654" s="273">
        <v>207500</v>
      </c>
    </row>
    <row r="655" spans="1:8" s="302" customFormat="1" ht="64.5" customHeight="1">
      <c r="A655" s="564"/>
      <c r="B655" s="565"/>
      <c r="C655" s="247">
        <v>12010</v>
      </c>
      <c r="D655" s="555" t="s">
        <v>778</v>
      </c>
      <c r="E655" s="559"/>
      <c r="F655" s="559"/>
      <c r="G655" s="265"/>
      <c r="H655" s="288">
        <f>H656</f>
        <v>41954</v>
      </c>
    </row>
    <row r="656" spans="1:8" s="302" customFormat="1" ht="54.75" customHeight="1">
      <c r="A656" s="564"/>
      <c r="B656" s="565"/>
      <c r="C656" s="298"/>
      <c r="D656" s="297"/>
      <c r="E656" s="297"/>
      <c r="F656" s="297"/>
      <c r="G656" s="300" t="s">
        <v>779</v>
      </c>
      <c r="H656" s="273">
        <v>41954</v>
      </c>
    </row>
    <row r="657" spans="1:8" s="238" customFormat="1" ht="61.5" customHeight="1">
      <c r="A657" s="564"/>
      <c r="B657" s="565"/>
      <c r="C657" s="247">
        <v>12011</v>
      </c>
      <c r="D657" s="555" t="s">
        <v>568</v>
      </c>
      <c r="E657" s="559"/>
      <c r="F657" s="559"/>
      <c r="G657" s="88" t="s">
        <v>19</v>
      </c>
      <c r="H657" s="288">
        <f>H658</f>
        <v>126000</v>
      </c>
    </row>
    <row r="658" spans="1:8" s="238" customFormat="1" ht="42" customHeight="1">
      <c r="A658" s="564"/>
      <c r="B658" s="565"/>
      <c r="C658" s="298"/>
      <c r="D658" s="297"/>
      <c r="E658" s="297"/>
      <c r="F658" s="297"/>
      <c r="G658" s="300" t="s">
        <v>569</v>
      </c>
      <c r="H658" s="273">
        <v>126000</v>
      </c>
    </row>
    <row r="659" spans="1:8" s="238" customFormat="1" ht="52.5" customHeight="1">
      <c r="A659" s="564"/>
      <c r="B659" s="565"/>
      <c r="C659" s="247">
        <v>11007</v>
      </c>
      <c r="D659" s="555" t="s">
        <v>944</v>
      </c>
      <c r="E659" s="560"/>
      <c r="F659" s="560"/>
      <c r="G659" s="88" t="s">
        <v>19</v>
      </c>
      <c r="H659" s="288">
        <f>H660</f>
        <v>2564.1</v>
      </c>
    </row>
    <row r="660" spans="1:8" s="238" customFormat="1" ht="42" customHeight="1">
      <c r="A660" s="564"/>
      <c r="B660" s="565"/>
      <c r="C660" s="298"/>
      <c r="D660" s="297"/>
      <c r="E660" s="297"/>
      <c r="F660" s="297"/>
      <c r="G660" s="300" t="s">
        <v>950</v>
      </c>
      <c r="H660" s="273">
        <v>2564.1</v>
      </c>
    </row>
    <row r="661" spans="1:8" s="238" customFormat="1" ht="29.25" customHeight="1">
      <c r="B661" s="247">
        <v>1160</v>
      </c>
      <c r="C661" s="493" t="s">
        <v>570</v>
      </c>
      <c r="D661" s="556"/>
      <c r="E661" s="556"/>
      <c r="F661" s="557"/>
      <c r="G661" s="297"/>
      <c r="H661" s="288">
        <f>H662+H664+H666+H668+H670+H672</f>
        <v>295404.06429530203</v>
      </c>
    </row>
    <row r="662" spans="1:8" s="238" customFormat="1" ht="53.25" customHeight="1">
      <c r="B662" s="561"/>
      <c r="C662" s="247">
        <v>11006</v>
      </c>
      <c r="D662" s="555" t="s">
        <v>1026</v>
      </c>
      <c r="E662" s="559"/>
      <c r="F662" s="559"/>
      <c r="G662" s="88" t="s">
        <v>19</v>
      </c>
      <c r="H662" s="288">
        <f>H663</f>
        <v>87524.74</v>
      </c>
    </row>
    <row r="663" spans="1:8" s="238" customFormat="1" ht="25.5" customHeight="1">
      <c r="B663" s="562"/>
      <c r="C663" s="298"/>
      <c r="D663" s="297"/>
      <c r="E663" s="297"/>
      <c r="F663" s="297"/>
      <c r="G663" s="299" t="s">
        <v>267</v>
      </c>
      <c r="H663" s="273">
        <v>87524.74</v>
      </c>
    </row>
    <row r="664" spans="1:8" s="302" customFormat="1" ht="59.25" customHeight="1">
      <c r="B664" s="562"/>
      <c r="C664" s="247">
        <v>11007</v>
      </c>
      <c r="D664" s="555" t="s">
        <v>780</v>
      </c>
      <c r="E664" s="559"/>
      <c r="F664" s="559"/>
      <c r="G664" s="88" t="s">
        <v>19</v>
      </c>
      <c r="H664" s="288">
        <f>H665</f>
        <v>28896.644295302012</v>
      </c>
    </row>
    <row r="665" spans="1:8" s="238" customFormat="1" ht="31.5" customHeight="1">
      <c r="B665" s="562"/>
      <c r="C665" s="298"/>
      <c r="D665" s="297"/>
      <c r="E665" s="297"/>
      <c r="F665" s="297"/>
      <c r="G665" s="299" t="s">
        <v>267</v>
      </c>
      <c r="H665" s="273">
        <v>28896.644295302012</v>
      </c>
    </row>
    <row r="666" spans="1:8" s="302" customFormat="1" ht="45.75" customHeight="1">
      <c r="B666" s="562"/>
      <c r="C666" s="247">
        <v>11008</v>
      </c>
      <c r="D666" s="555" t="s">
        <v>781</v>
      </c>
      <c r="E666" s="559"/>
      <c r="F666" s="559"/>
      <c r="G666" s="88" t="s">
        <v>19</v>
      </c>
      <c r="H666" s="288">
        <f>H667</f>
        <v>85022.406000000003</v>
      </c>
    </row>
    <row r="667" spans="1:8" s="302" customFormat="1" ht="30" customHeight="1">
      <c r="B667" s="562"/>
      <c r="C667" s="298"/>
      <c r="D667" s="297"/>
      <c r="E667" s="297"/>
      <c r="F667" s="297"/>
      <c r="G667" s="299" t="s">
        <v>267</v>
      </c>
      <c r="H667" s="273">
        <v>85022.406000000003</v>
      </c>
    </row>
    <row r="668" spans="1:8" s="302" customFormat="1" ht="52.5" customHeight="1">
      <c r="B668" s="562"/>
      <c r="C668" s="247">
        <v>11009</v>
      </c>
      <c r="D668" s="555" t="s">
        <v>929</v>
      </c>
      <c r="E668" s="559"/>
      <c r="F668" s="559"/>
      <c r="G668" s="88" t="s">
        <v>19</v>
      </c>
      <c r="H668" s="288">
        <f>H669</f>
        <v>12362.302</v>
      </c>
    </row>
    <row r="669" spans="1:8" s="302" customFormat="1" ht="37.5" customHeight="1">
      <c r="B669" s="563"/>
      <c r="C669" s="298"/>
      <c r="D669" s="297"/>
      <c r="E669" s="297"/>
      <c r="F669" s="297"/>
      <c r="G669" s="299" t="s">
        <v>267</v>
      </c>
      <c r="H669" s="273">
        <v>12362.302</v>
      </c>
    </row>
    <row r="670" spans="1:8" s="305" customFormat="1" ht="40.5" customHeight="1">
      <c r="B670" s="306"/>
      <c r="C670" s="247">
        <v>11010</v>
      </c>
      <c r="D670" s="555" t="s">
        <v>773</v>
      </c>
      <c r="E670" s="555"/>
      <c r="F670" s="555"/>
      <c r="G670" s="88" t="s">
        <v>19</v>
      </c>
      <c r="H670" s="288">
        <f>H671</f>
        <v>43810.235999999997</v>
      </c>
    </row>
    <row r="671" spans="1:8" s="305" customFormat="1" ht="33.75" customHeight="1">
      <c r="B671" s="306"/>
      <c r="C671" s="298"/>
      <c r="D671" s="297"/>
      <c r="E671" s="297"/>
      <c r="F671" s="297"/>
      <c r="G671" s="299" t="s">
        <v>267</v>
      </c>
      <c r="H671" s="273">
        <v>43810.235999999997</v>
      </c>
    </row>
    <row r="672" spans="1:8" s="307" customFormat="1" ht="42.75" customHeight="1">
      <c r="A672" s="305"/>
      <c r="B672" s="306"/>
      <c r="C672" s="247">
        <v>11011</v>
      </c>
      <c r="D672" s="555" t="s">
        <v>774</v>
      </c>
      <c r="E672" s="555"/>
      <c r="F672" s="555"/>
      <c r="G672" s="88" t="s">
        <v>19</v>
      </c>
      <c r="H672" s="288">
        <f>H673</f>
        <v>37787.735999999997</v>
      </c>
    </row>
    <row r="673" spans="1:8" s="307" customFormat="1" ht="30.75" customHeight="1">
      <c r="A673" s="305"/>
      <c r="B673" s="306"/>
      <c r="C673" s="298"/>
      <c r="D673" s="297"/>
      <c r="E673" s="297"/>
      <c r="F673" s="297"/>
      <c r="G673" s="299" t="s">
        <v>267</v>
      </c>
      <c r="H673" s="273">
        <v>37787.735999999997</v>
      </c>
    </row>
    <row r="674" spans="1:8" s="302" customFormat="1" ht="37.5" customHeight="1">
      <c r="B674" s="247">
        <v>1011</v>
      </c>
      <c r="C674" s="548" t="s">
        <v>782</v>
      </c>
      <c r="D674" s="548"/>
      <c r="E674" s="548"/>
      <c r="F674" s="548"/>
      <c r="G674" s="297"/>
      <c r="H674" s="288">
        <f>H675</f>
        <v>5557.02</v>
      </c>
    </row>
    <row r="675" spans="1:8" s="302" customFormat="1" ht="37.5" customHeight="1">
      <c r="B675" s="561"/>
      <c r="C675" s="247">
        <v>11005</v>
      </c>
      <c r="D675" s="555" t="s">
        <v>783</v>
      </c>
      <c r="E675" s="555"/>
      <c r="F675" s="555"/>
      <c r="G675" s="88" t="s">
        <v>19</v>
      </c>
      <c r="H675" s="288">
        <f>H676</f>
        <v>5557.02</v>
      </c>
    </row>
    <row r="676" spans="1:8" s="302" customFormat="1" ht="29.25" customHeight="1">
      <c r="B676" s="563"/>
      <c r="C676" s="303"/>
      <c r="D676" s="297"/>
      <c r="E676" s="297"/>
      <c r="F676" s="297"/>
      <c r="G676" s="299" t="s">
        <v>267</v>
      </c>
      <c r="H676" s="273">
        <v>5557.02</v>
      </c>
    </row>
    <row r="677" spans="1:8" s="302" customFormat="1" ht="57" customHeight="1">
      <c r="B677" s="308">
        <v>1117</v>
      </c>
      <c r="C677" s="566" t="s">
        <v>794</v>
      </c>
      <c r="D677" s="567"/>
      <c r="E677" s="567"/>
      <c r="F677" s="568"/>
      <c r="G677" s="309"/>
      <c r="H677" s="288">
        <f>H678</f>
        <v>315005.91050753242</v>
      </c>
    </row>
    <row r="678" spans="1:8" s="302" customFormat="1" ht="79.5" customHeight="1">
      <c r="B678" s="569"/>
      <c r="C678" s="247">
        <v>11004</v>
      </c>
      <c r="D678" s="555" t="s">
        <v>951</v>
      </c>
      <c r="E678" s="571"/>
      <c r="F678" s="571"/>
      <c r="G678" s="88" t="s">
        <v>19</v>
      </c>
      <c r="H678" s="288">
        <f>H679</f>
        <v>315005.91050753242</v>
      </c>
    </row>
    <row r="679" spans="1:8" s="302" customFormat="1" ht="43.5" customHeight="1">
      <c r="B679" s="570"/>
      <c r="C679" s="303"/>
      <c r="D679" s="297"/>
      <c r="E679" s="297"/>
      <c r="F679" s="297"/>
      <c r="G679" s="300" t="s">
        <v>963</v>
      </c>
      <c r="H679" s="273">
        <v>315005.91050753242</v>
      </c>
    </row>
    <row r="680" spans="1:8" ht="33" customHeight="1">
      <c r="B680" s="572" t="s">
        <v>753</v>
      </c>
      <c r="C680" s="573"/>
      <c r="D680" s="573"/>
      <c r="E680" s="573"/>
      <c r="F680" s="573"/>
      <c r="G680" s="574"/>
      <c r="H680" s="310">
        <f>+H681+H684+H690+H698+H695</f>
        <v>853003.95920000016</v>
      </c>
    </row>
    <row r="681" spans="1:8" ht="33" customHeight="1">
      <c r="B681" s="281">
        <v>1049</v>
      </c>
      <c r="C681" s="575" t="s">
        <v>974</v>
      </c>
      <c r="D681" s="575"/>
      <c r="E681" s="575"/>
      <c r="F681" s="575"/>
      <c r="G681" s="281"/>
      <c r="H681" s="311">
        <f t="shared" ref="H681:H682" si="56">+H682</f>
        <v>218088.9</v>
      </c>
    </row>
    <row r="682" spans="1:8" ht="52.5" customHeight="1">
      <c r="B682" s="281"/>
      <c r="C682" s="281">
        <v>11004</v>
      </c>
      <c r="D682" s="576" t="s">
        <v>975</v>
      </c>
      <c r="E682" s="576"/>
      <c r="F682" s="576"/>
      <c r="G682" s="266" t="s">
        <v>753</v>
      </c>
      <c r="H682" s="311">
        <f t="shared" si="56"/>
        <v>218088.9</v>
      </c>
    </row>
    <row r="683" spans="1:8" ht="33" customHeight="1">
      <c r="B683" s="281"/>
      <c r="C683" s="281"/>
      <c r="D683" s="312"/>
      <c r="E683" s="312"/>
      <c r="F683" s="312"/>
      <c r="G683" s="313" t="s">
        <v>976</v>
      </c>
      <c r="H683" s="314">
        <v>218088.9</v>
      </c>
    </row>
    <row r="684" spans="1:8" s="302" customFormat="1" ht="34.5" customHeight="1">
      <c r="B684" s="247">
        <v>1070</v>
      </c>
      <c r="C684" s="493" t="s">
        <v>930</v>
      </c>
      <c r="D684" s="577"/>
      <c r="E684" s="577"/>
      <c r="F684" s="578"/>
      <c r="G684" s="297"/>
      <c r="H684" s="288">
        <f>H685+H687</f>
        <v>67340.7592</v>
      </c>
    </row>
    <row r="685" spans="1:8" s="238" customFormat="1" ht="54.75" customHeight="1">
      <c r="B685" s="561"/>
      <c r="C685" s="247">
        <v>11001</v>
      </c>
      <c r="D685" s="555" t="s">
        <v>571</v>
      </c>
      <c r="E685" s="555"/>
      <c r="F685" s="555"/>
      <c r="G685" s="88" t="s">
        <v>784</v>
      </c>
      <c r="H685" s="288">
        <f>H686</f>
        <v>29546.159199999995</v>
      </c>
    </row>
    <row r="686" spans="1:8" s="238" customFormat="1" ht="33" customHeight="1">
      <c r="B686" s="562"/>
      <c r="C686" s="303"/>
      <c r="D686" s="297"/>
      <c r="E686" s="297"/>
      <c r="F686" s="297"/>
      <c r="G686" s="299" t="s">
        <v>572</v>
      </c>
      <c r="H686" s="273">
        <v>29546.159199999995</v>
      </c>
    </row>
    <row r="687" spans="1:8" s="302" customFormat="1" ht="60" customHeight="1">
      <c r="B687" s="562"/>
      <c r="C687" s="247">
        <v>11002</v>
      </c>
      <c r="D687" s="555" t="s">
        <v>573</v>
      </c>
      <c r="E687" s="559"/>
      <c r="F687" s="559"/>
      <c r="G687" s="88" t="s">
        <v>784</v>
      </c>
      <c r="H687" s="288">
        <f>H688+H689</f>
        <v>37794.6</v>
      </c>
    </row>
    <row r="688" spans="1:8" s="238" customFormat="1" ht="27" customHeight="1">
      <c r="B688" s="562"/>
      <c r="C688" s="303"/>
      <c r="D688" s="297"/>
      <c r="E688" s="297"/>
      <c r="F688" s="297"/>
      <c r="G688" s="299" t="s">
        <v>574</v>
      </c>
      <c r="H688" s="273">
        <v>31605.7</v>
      </c>
    </row>
    <row r="689" spans="2:8" s="238" customFormat="1" ht="33.75" customHeight="1">
      <c r="B689" s="563"/>
      <c r="C689" s="303"/>
      <c r="D689" s="297"/>
      <c r="E689" s="297"/>
      <c r="F689" s="297"/>
      <c r="G689" s="300" t="s">
        <v>647</v>
      </c>
      <c r="H689" s="273">
        <v>6188.9</v>
      </c>
    </row>
    <row r="690" spans="2:8" ht="43.5" customHeight="1">
      <c r="B690" s="266">
        <v>1079</v>
      </c>
      <c r="C690" s="493" t="s">
        <v>624</v>
      </c>
      <c r="D690" s="494"/>
      <c r="E690" s="494"/>
      <c r="F690" s="495"/>
      <c r="G690" s="247"/>
      <c r="H690" s="288">
        <f>H691+H693</f>
        <v>449115.2</v>
      </c>
    </row>
    <row r="691" spans="2:8" ht="72.75" customHeight="1">
      <c r="B691" s="488"/>
      <c r="C691" s="247">
        <v>11003</v>
      </c>
      <c r="D691" s="461" t="s">
        <v>751</v>
      </c>
      <c r="E691" s="462"/>
      <c r="F691" s="463"/>
      <c r="G691" s="88" t="s">
        <v>749</v>
      </c>
      <c r="H691" s="273">
        <f t="shared" ref="H691" si="57">+H692</f>
        <v>418135.2</v>
      </c>
    </row>
    <row r="692" spans="2:8" ht="37.5" customHeight="1">
      <c r="B692" s="490"/>
      <c r="C692" s="247"/>
      <c r="D692" s="265"/>
      <c r="E692" s="265"/>
      <c r="F692" s="265"/>
      <c r="G692" s="89" t="s">
        <v>750</v>
      </c>
      <c r="H692" s="114">
        <v>418135.2</v>
      </c>
    </row>
    <row r="693" spans="2:8" ht="56.25" customHeight="1">
      <c r="B693" s="488"/>
      <c r="C693" s="247">
        <v>11015</v>
      </c>
      <c r="D693" s="461" t="s">
        <v>977</v>
      </c>
      <c r="E693" s="462"/>
      <c r="F693" s="463"/>
      <c r="G693" s="88" t="s">
        <v>749</v>
      </c>
      <c r="H693" s="288">
        <f>+H694</f>
        <v>30980</v>
      </c>
    </row>
    <row r="694" spans="2:8" ht="37.5" customHeight="1">
      <c r="B694" s="490"/>
      <c r="C694" s="247"/>
      <c r="D694" s="265"/>
      <c r="E694" s="265"/>
      <c r="F694" s="265"/>
      <c r="G694" s="89" t="s">
        <v>750</v>
      </c>
      <c r="H694" s="114">
        <v>30980</v>
      </c>
    </row>
    <row r="695" spans="2:8" ht="53.25" customHeight="1">
      <c r="B695" s="247">
        <v>1073</v>
      </c>
      <c r="C695" s="552" t="s">
        <v>618</v>
      </c>
      <c r="D695" s="553"/>
      <c r="E695" s="553"/>
      <c r="F695" s="554"/>
      <c r="G695" s="247"/>
      <c r="H695" s="243">
        <f>+H696</f>
        <v>16925.3</v>
      </c>
    </row>
    <row r="696" spans="2:8" ht="47.25" customHeight="1">
      <c r="B696" s="247"/>
      <c r="C696" s="247">
        <v>11001</v>
      </c>
      <c r="D696" s="552" t="s">
        <v>619</v>
      </c>
      <c r="E696" s="553"/>
      <c r="F696" s="553"/>
      <c r="G696" s="88" t="s">
        <v>753</v>
      </c>
      <c r="H696" s="243">
        <f>+H697</f>
        <v>16925.3</v>
      </c>
    </row>
    <row r="697" spans="2:8" ht="37.5" customHeight="1">
      <c r="B697" s="247"/>
      <c r="C697" s="247"/>
      <c r="D697" s="247"/>
      <c r="E697" s="247"/>
      <c r="F697" s="247"/>
      <c r="G697" s="295" t="s">
        <v>620</v>
      </c>
      <c r="H697" s="114">
        <v>16925.3</v>
      </c>
    </row>
    <row r="698" spans="2:8" ht="37.5" customHeight="1">
      <c r="B698" s="430">
        <v>1176</v>
      </c>
      <c r="C698" s="579" t="s">
        <v>1139</v>
      </c>
      <c r="D698" s="580"/>
      <c r="E698" s="580"/>
      <c r="F698" s="581"/>
      <c r="G698" s="431"/>
      <c r="H698" s="432">
        <f>H699</f>
        <v>101533.8</v>
      </c>
    </row>
    <row r="699" spans="2:8" ht="37.5" customHeight="1">
      <c r="B699" s="582"/>
      <c r="C699" s="431">
        <v>11003</v>
      </c>
      <c r="D699" s="584" t="s">
        <v>1140</v>
      </c>
      <c r="E699" s="585"/>
      <c r="F699" s="586"/>
      <c r="G699" s="433" t="s">
        <v>1141</v>
      </c>
      <c r="H699" s="434">
        <f t="shared" ref="H699" si="58">+H700</f>
        <v>101533.8</v>
      </c>
    </row>
    <row r="700" spans="2:8" ht="37.5" customHeight="1">
      <c r="B700" s="583"/>
      <c r="C700" s="431"/>
      <c r="D700" s="435"/>
      <c r="E700" s="435"/>
      <c r="F700" s="435"/>
      <c r="G700" s="428" t="s">
        <v>1142</v>
      </c>
      <c r="H700" s="427">
        <v>101533.8</v>
      </c>
    </row>
    <row r="701" spans="2:8" s="86" customFormat="1" ht="38.25" customHeight="1">
      <c r="B701" s="477" t="s">
        <v>575</v>
      </c>
      <c r="C701" s="478"/>
      <c r="D701" s="478"/>
      <c r="E701" s="478"/>
      <c r="F701" s="478"/>
      <c r="G701" s="479"/>
      <c r="H701" s="310">
        <f>H702+H709+H712</f>
        <v>1486572.9</v>
      </c>
    </row>
    <row r="702" spans="2:8" ht="42" customHeight="1">
      <c r="B702" s="87">
        <v>1120</v>
      </c>
      <c r="C702" s="471" t="s">
        <v>576</v>
      </c>
      <c r="D702" s="472"/>
      <c r="E702" s="472"/>
      <c r="F702" s="473"/>
      <c r="G702" s="90"/>
      <c r="H702" s="78">
        <f>H703+H705+H707</f>
        <v>775491.4</v>
      </c>
    </row>
    <row r="703" spans="2:8" ht="42" customHeight="1">
      <c r="B703" s="483"/>
      <c r="C703" s="98">
        <v>11004</v>
      </c>
      <c r="D703" s="461" t="s">
        <v>764</v>
      </c>
      <c r="E703" s="462"/>
      <c r="F703" s="463"/>
      <c r="G703" s="88" t="s">
        <v>575</v>
      </c>
      <c r="H703" s="243">
        <f>H704</f>
        <v>150000</v>
      </c>
    </row>
    <row r="704" spans="2:8" ht="42" customHeight="1">
      <c r="B704" s="484"/>
      <c r="C704" s="98"/>
      <c r="D704" s="461"/>
      <c r="E704" s="462"/>
      <c r="F704" s="463"/>
      <c r="G704" s="240" t="s">
        <v>757</v>
      </c>
      <c r="H704" s="273">
        <v>150000</v>
      </c>
    </row>
    <row r="705" spans="2:9" s="86" customFormat="1" ht="54" customHeight="1">
      <c r="B705" s="484"/>
      <c r="C705" s="247">
        <v>11005</v>
      </c>
      <c r="D705" s="461" t="s">
        <v>577</v>
      </c>
      <c r="E705" s="462"/>
      <c r="F705" s="463"/>
      <c r="G705" s="88" t="s">
        <v>575</v>
      </c>
      <c r="H705" s="243">
        <f t="shared" ref="H705:H710" si="59">H706</f>
        <v>36927.4</v>
      </c>
    </row>
    <row r="706" spans="2:9" s="86" customFormat="1" ht="45" customHeight="1">
      <c r="B706" s="484"/>
      <c r="C706" s="234"/>
      <c r="D706" s="235"/>
      <c r="E706" s="235"/>
      <c r="F706" s="235"/>
      <c r="G706" s="240" t="s">
        <v>578</v>
      </c>
      <c r="H706" s="273">
        <v>36927.4</v>
      </c>
    </row>
    <row r="707" spans="2:9" s="86" customFormat="1" ht="85.5" customHeight="1">
      <c r="B707" s="484"/>
      <c r="C707" s="247">
        <v>11007</v>
      </c>
      <c r="D707" s="461" t="s">
        <v>756</v>
      </c>
      <c r="E707" s="462"/>
      <c r="F707" s="463"/>
      <c r="G707" s="88" t="s">
        <v>575</v>
      </c>
      <c r="H707" s="243">
        <f>H708</f>
        <v>588564</v>
      </c>
    </row>
    <row r="708" spans="2:9" s="86" customFormat="1" ht="44.25" customHeight="1">
      <c r="B708" s="485"/>
      <c r="C708" s="234"/>
      <c r="D708" s="235"/>
      <c r="E708" s="235"/>
      <c r="F708" s="235"/>
      <c r="G708" s="240" t="s">
        <v>757</v>
      </c>
      <c r="H708" s="114">
        <v>588564</v>
      </c>
    </row>
    <row r="709" spans="2:9" s="238" customFormat="1" ht="37.5" customHeight="1">
      <c r="B709" s="281">
        <v>1123</v>
      </c>
      <c r="C709" s="493" t="s">
        <v>579</v>
      </c>
      <c r="D709" s="494"/>
      <c r="E709" s="494"/>
      <c r="F709" s="495"/>
      <c r="G709" s="234"/>
      <c r="H709" s="243">
        <f>H710</f>
        <v>260543</v>
      </c>
    </row>
    <row r="710" spans="2:9" s="302" customFormat="1" ht="34.5" customHeight="1">
      <c r="B710" s="488"/>
      <c r="C710" s="247">
        <v>11002</v>
      </c>
      <c r="D710" s="461" t="s">
        <v>580</v>
      </c>
      <c r="E710" s="462"/>
      <c r="F710" s="463"/>
      <c r="G710" s="88" t="s">
        <v>575</v>
      </c>
      <c r="H710" s="243">
        <f t="shared" si="59"/>
        <v>260543</v>
      </c>
    </row>
    <row r="711" spans="2:9" s="238" customFormat="1" ht="45" customHeight="1">
      <c r="B711" s="490"/>
      <c r="C711" s="234"/>
      <c r="D711" s="235"/>
      <c r="E711" s="235"/>
      <c r="F711" s="235"/>
      <c r="G711" s="240" t="s">
        <v>581</v>
      </c>
      <c r="H711" s="273">
        <v>260543</v>
      </c>
    </row>
    <row r="712" spans="2:9" s="302" customFormat="1" ht="52.5" customHeight="1">
      <c r="B712" s="281">
        <v>1149</v>
      </c>
      <c r="C712" s="493" t="s">
        <v>582</v>
      </c>
      <c r="D712" s="494"/>
      <c r="E712" s="494"/>
      <c r="F712" s="495"/>
      <c r="G712" s="234"/>
      <c r="H712" s="243">
        <f>H713+H715</f>
        <v>450538.5</v>
      </c>
      <c r="I712" s="327"/>
    </row>
    <row r="713" spans="2:9" s="238" customFormat="1" ht="37.5" customHeight="1">
      <c r="B713" s="496"/>
      <c r="C713" s="247">
        <v>11001</v>
      </c>
      <c r="D713" s="461" t="s">
        <v>583</v>
      </c>
      <c r="E713" s="462"/>
      <c r="F713" s="463"/>
      <c r="G713" s="88" t="s">
        <v>575</v>
      </c>
      <c r="H713" s="243">
        <f t="shared" ref="H713" si="60">H714</f>
        <v>213000.8</v>
      </c>
    </row>
    <row r="714" spans="2:9" s="238" customFormat="1" ht="46.5" customHeight="1">
      <c r="B714" s="497"/>
      <c r="C714" s="234"/>
      <c r="D714" s="235"/>
      <c r="E714" s="235"/>
      <c r="F714" s="235"/>
      <c r="G714" s="240" t="s">
        <v>578</v>
      </c>
      <c r="H714" s="114">
        <v>213000.8</v>
      </c>
    </row>
    <row r="715" spans="2:9" s="238" customFormat="1" ht="108" customHeight="1">
      <c r="B715" s="497"/>
      <c r="C715" s="247">
        <v>11002</v>
      </c>
      <c r="D715" s="460" t="s">
        <v>584</v>
      </c>
      <c r="E715" s="460"/>
      <c r="F715" s="460"/>
      <c r="G715" s="88" t="s">
        <v>575</v>
      </c>
      <c r="H715" s="243">
        <f t="shared" ref="H715" si="61">H716</f>
        <v>237537.7</v>
      </c>
    </row>
    <row r="716" spans="2:9" s="238" customFormat="1" ht="42.75" customHeight="1">
      <c r="B716" s="497"/>
      <c r="C716" s="234"/>
      <c r="D716" s="235"/>
      <c r="E716" s="235"/>
      <c r="F716" s="235"/>
      <c r="G716" s="240" t="s">
        <v>585</v>
      </c>
      <c r="H716" s="114">
        <v>237537.7</v>
      </c>
    </row>
    <row r="717" spans="2:9" ht="36.75" customHeight="1">
      <c r="B717" s="572" t="s">
        <v>817</v>
      </c>
      <c r="C717" s="573"/>
      <c r="D717" s="573"/>
      <c r="E717" s="573"/>
      <c r="F717" s="573"/>
      <c r="G717" s="574"/>
      <c r="H717" s="315">
        <f>+H718+H726</f>
        <v>1840321.8</v>
      </c>
    </row>
    <row r="718" spans="2:9" ht="42.75" customHeight="1">
      <c r="B718" s="281">
        <v>1043</v>
      </c>
      <c r="C718" s="454" t="s">
        <v>953</v>
      </c>
      <c r="D718" s="455"/>
      <c r="E718" s="455"/>
      <c r="F718" s="456"/>
      <c r="G718" s="247"/>
      <c r="H718" s="243">
        <f>+H719+H721+H724</f>
        <v>1530000</v>
      </c>
    </row>
    <row r="719" spans="2:9" ht="38.25" customHeight="1">
      <c r="B719" s="496"/>
      <c r="C719" s="247">
        <v>11004</v>
      </c>
      <c r="D719" s="461" t="s">
        <v>952</v>
      </c>
      <c r="E719" s="462"/>
      <c r="F719" s="463"/>
      <c r="G719" s="88" t="s">
        <v>817</v>
      </c>
      <c r="H719" s="243">
        <f t="shared" ref="H719:H724" si="62">+H720</f>
        <v>380000</v>
      </c>
    </row>
    <row r="720" spans="2:9" ht="24.75" customHeight="1">
      <c r="B720" s="497"/>
      <c r="C720" s="247"/>
      <c r="D720" s="265"/>
      <c r="E720" s="265"/>
      <c r="F720" s="265"/>
      <c r="G720" s="89" t="s">
        <v>801</v>
      </c>
      <c r="H720" s="114">
        <v>380000</v>
      </c>
    </row>
    <row r="721" spans="2:8" ht="33.75" customHeight="1">
      <c r="B721" s="497"/>
      <c r="C721" s="247">
        <v>11005</v>
      </c>
      <c r="D721" s="461" t="s">
        <v>954</v>
      </c>
      <c r="E721" s="462"/>
      <c r="F721" s="463"/>
      <c r="G721" s="88" t="s">
        <v>817</v>
      </c>
      <c r="H721" s="243">
        <f>+H722+H723</f>
        <v>1000000</v>
      </c>
    </row>
    <row r="722" spans="2:8" ht="24.75" customHeight="1">
      <c r="B722" s="497"/>
      <c r="C722" s="247"/>
      <c r="D722" s="265"/>
      <c r="E722" s="265"/>
      <c r="F722" s="265"/>
      <c r="G722" s="89" t="s">
        <v>801</v>
      </c>
      <c r="H722" s="114">
        <v>990000</v>
      </c>
    </row>
    <row r="723" spans="2:8" ht="24.75" customHeight="1">
      <c r="B723" s="497"/>
      <c r="C723" s="438"/>
      <c r="D723" s="437"/>
      <c r="E723" s="442"/>
      <c r="F723" s="439"/>
      <c r="G723" s="89" t="s">
        <v>1144</v>
      </c>
      <c r="H723" s="114">
        <v>10000</v>
      </c>
    </row>
    <row r="724" spans="2:8" ht="36.75" customHeight="1">
      <c r="B724" s="497"/>
      <c r="C724" s="247">
        <v>11006</v>
      </c>
      <c r="D724" s="461" t="s">
        <v>955</v>
      </c>
      <c r="E724" s="462"/>
      <c r="F724" s="463"/>
      <c r="G724" s="88" t="s">
        <v>817</v>
      </c>
      <c r="H724" s="243">
        <f t="shared" si="62"/>
        <v>150000</v>
      </c>
    </row>
    <row r="725" spans="2:8" ht="24.75" customHeight="1">
      <c r="B725" s="498"/>
      <c r="C725" s="247"/>
      <c r="D725" s="265"/>
      <c r="E725" s="265"/>
      <c r="F725" s="265"/>
      <c r="G725" s="89" t="s">
        <v>801</v>
      </c>
      <c r="H725" s="114">
        <v>150000</v>
      </c>
    </row>
    <row r="726" spans="2:8" ht="35.25" customHeight="1">
      <c r="B726" s="281">
        <v>1164</v>
      </c>
      <c r="C726" s="548" t="s">
        <v>586</v>
      </c>
      <c r="D726" s="548"/>
      <c r="E726" s="548"/>
      <c r="F726" s="548"/>
      <c r="G726" s="247"/>
      <c r="H726" s="243">
        <f>+H727</f>
        <v>310321.8</v>
      </c>
    </row>
    <row r="727" spans="2:8" ht="45.75" customHeight="1">
      <c r="B727" s="496"/>
      <c r="C727" s="247">
        <v>11001</v>
      </c>
      <c r="D727" s="461" t="s">
        <v>587</v>
      </c>
      <c r="E727" s="462"/>
      <c r="F727" s="463"/>
      <c r="G727" s="88" t="s">
        <v>817</v>
      </c>
      <c r="H727" s="243">
        <f t="shared" ref="H727" si="63">+H728</f>
        <v>310321.8</v>
      </c>
    </row>
    <row r="728" spans="2:8" ht="37.5" customHeight="1">
      <c r="B728" s="498"/>
      <c r="C728" s="247"/>
      <c r="D728" s="265"/>
      <c r="E728" s="265"/>
      <c r="F728" s="265"/>
      <c r="G728" s="89" t="s">
        <v>588</v>
      </c>
      <c r="H728" s="114">
        <v>310321.8</v>
      </c>
    </row>
    <row r="729" spans="2:8" ht="42" customHeight="1">
      <c r="B729" s="477" t="s">
        <v>804</v>
      </c>
      <c r="C729" s="478"/>
      <c r="D729" s="478"/>
      <c r="E729" s="478"/>
      <c r="F729" s="478"/>
      <c r="G729" s="479"/>
      <c r="H729" s="316">
        <f>+H730+H735+H748+H751</f>
        <v>4094720</v>
      </c>
    </row>
    <row r="730" spans="2:8" ht="42" customHeight="1">
      <c r="B730" s="247">
        <v>1016</v>
      </c>
      <c r="C730" s="493" t="s">
        <v>589</v>
      </c>
      <c r="D730" s="494"/>
      <c r="E730" s="494"/>
      <c r="F730" s="495"/>
      <c r="G730" s="247"/>
      <c r="H730" s="243">
        <f>H731+H733</f>
        <v>1685569.9000000001</v>
      </c>
    </row>
    <row r="731" spans="2:8" ht="51.75" customHeight="1">
      <c r="B731" s="247"/>
      <c r="C731" s="247">
        <v>11001</v>
      </c>
      <c r="D731" s="461" t="s">
        <v>590</v>
      </c>
      <c r="E731" s="462"/>
      <c r="F731" s="463"/>
      <c r="G731" s="247" t="s">
        <v>804</v>
      </c>
      <c r="H731" s="317">
        <f>+H732</f>
        <v>45461.8</v>
      </c>
    </row>
    <row r="732" spans="2:8" ht="37.5" customHeight="1">
      <c r="B732" s="247"/>
      <c r="C732" s="247"/>
      <c r="D732" s="247"/>
      <c r="E732" s="247"/>
      <c r="F732" s="247"/>
      <c r="G732" s="89" t="s">
        <v>591</v>
      </c>
      <c r="H732" s="114">
        <v>45461.8</v>
      </c>
    </row>
    <row r="733" spans="2:8" ht="48" customHeight="1">
      <c r="B733" s="247"/>
      <c r="C733" s="247">
        <v>11004</v>
      </c>
      <c r="D733" s="461" t="s">
        <v>978</v>
      </c>
      <c r="E733" s="462"/>
      <c r="F733" s="463"/>
      <c r="G733" s="247" t="s">
        <v>804</v>
      </c>
      <c r="H733" s="243">
        <f t="shared" ref="H733" si="64">H734</f>
        <v>1640108.1</v>
      </c>
    </row>
    <row r="734" spans="2:8" ht="45.75" customHeight="1">
      <c r="B734" s="247"/>
      <c r="C734" s="247"/>
      <c r="D734" s="247"/>
      <c r="E734" s="247"/>
      <c r="F734" s="247"/>
      <c r="G734" s="89" t="s">
        <v>979</v>
      </c>
      <c r="H734" s="114">
        <v>1640108.1</v>
      </c>
    </row>
    <row r="735" spans="2:8" ht="42.75" customHeight="1">
      <c r="B735" s="281">
        <v>1155</v>
      </c>
      <c r="C735" s="548" t="s">
        <v>592</v>
      </c>
      <c r="D735" s="548"/>
      <c r="E735" s="548"/>
      <c r="F735" s="548"/>
      <c r="G735" s="229"/>
      <c r="H735" s="237">
        <f>H736+H738+H740+H742+H744+H746</f>
        <v>1031361.1000000001</v>
      </c>
    </row>
    <row r="736" spans="2:8" ht="60.75" customHeight="1">
      <c r="B736" s="488"/>
      <c r="C736" s="88">
        <v>11004</v>
      </c>
      <c r="D736" s="460" t="s">
        <v>593</v>
      </c>
      <c r="E736" s="460"/>
      <c r="F736" s="460"/>
      <c r="G736" s="88" t="s">
        <v>804</v>
      </c>
      <c r="H736" s="237">
        <f t="shared" ref="H736" si="65">H737</f>
        <v>303897.7</v>
      </c>
    </row>
    <row r="737" spans="2:8" ht="30.75" customHeight="1">
      <c r="B737" s="489"/>
      <c r="C737" s="88"/>
      <c r="D737" s="100"/>
      <c r="E737" s="94"/>
      <c r="F737" s="94"/>
      <c r="G737" s="89" t="s">
        <v>594</v>
      </c>
      <c r="H737" s="318">
        <v>303897.7</v>
      </c>
    </row>
    <row r="738" spans="2:8" ht="58.5" customHeight="1">
      <c r="B738" s="489"/>
      <c r="C738" s="88">
        <v>11005</v>
      </c>
      <c r="D738" s="460" t="s">
        <v>595</v>
      </c>
      <c r="E738" s="460"/>
      <c r="F738" s="460"/>
      <c r="G738" s="88" t="s">
        <v>804</v>
      </c>
      <c r="H738" s="237">
        <f t="shared" ref="H738:H744" si="66">H739</f>
        <v>164366.29999999999</v>
      </c>
    </row>
    <row r="739" spans="2:8" ht="33.75" customHeight="1">
      <c r="B739" s="489"/>
      <c r="C739" s="88"/>
      <c r="D739" s="100"/>
      <c r="E739" s="94"/>
      <c r="F739" s="94"/>
      <c r="G739" s="89" t="s">
        <v>596</v>
      </c>
      <c r="H739" s="318">
        <v>164366.29999999999</v>
      </c>
    </row>
    <row r="740" spans="2:8" ht="65.25" customHeight="1">
      <c r="B740" s="489"/>
      <c r="C740" s="88">
        <v>11006</v>
      </c>
      <c r="D740" s="460" t="s">
        <v>597</v>
      </c>
      <c r="E740" s="460"/>
      <c r="F740" s="460"/>
      <c r="G740" s="88" t="s">
        <v>804</v>
      </c>
      <c r="H740" s="237">
        <f t="shared" si="66"/>
        <v>185280.7</v>
      </c>
    </row>
    <row r="741" spans="2:8" ht="31.5" customHeight="1">
      <c r="B741" s="489"/>
      <c r="C741" s="88"/>
      <c r="D741" s="100"/>
      <c r="E741" s="94"/>
      <c r="F741" s="94"/>
      <c r="G741" s="89" t="s">
        <v>598</v>
      </c>
      <c r="H741" s="318">
        <v>185280.7</v>
      </c>
    </row>
    <row r="742" spans="2:8" ht="54.75" customHeight="1">
      <c r="B742" s="489"/>
      <c r="C742" s="88">
        <v>11007</v>
      </c>
      <c r="D742" s="460" t="s">
        <v>599</v>
      </c>
      <c r="E742" s="460"/>
      <c r="F742" s="460"/>
      <c r="G742" s="88" t="s">
        <v>804</v>
      </c>
      <c r="H742" s="237">
        <f t="shared" si="66"/>
        <v>152887.29999999999</v>
      </c>
    </row>
    <row r="743" spans="2:8" ht="42.75" customHeight="1">
      <c r="B743" s="489"/>
      <c r="C743" s="88"/>
      <c r="D743" s="100"/>
      <c r="E743" s="94"/>
      <c r="F743" s="94"/>
      <c r="G743" s="89" t="s">
        <v>600</v>
      </c>
      <c r="H743" s="318">
        <v>152887.29999999999</v>
      </c>
    </row>
    <row r="744" spans="2:8" ht="45.75" customHeight="1">
      <c r="B744" s="489"/>
      <c r="C744" s="88">
        <v>11008</v>
      </c>
      <c r="D744" s="460" t="s">
        <v>601</v>
      </c>
      <c r="E744" s="460"/>
      <c r="F744" s="460"/>
      <c r="G744" s="88" t="s">
        <v>804</v>
      </c>
      <c r="H744" s="237">
        <f t="shared" si="66"/>
        <v>55404.9</v>
      </c>
    </row>
    <row r="745" spans="2:8" ht="33.75" customHeight="1">
      <c r="B745" s="489"/>
      <c r="C745" s="88"/>
      <c r="D745" s="100"/>
      <c r="E745" s="94"/>
      <c r="F745" s="94"/>
      <c r="G745" s="89" t="s">
        <v>602</v>
      </c>
      <c r="H745" s="318">
        <v>55404.9</v>
      </c>
    </row>
    <row r="746" spans="2:8" ht="65.25" customHeight="1">
      <c r="B746" s="489"/>
      <c r="C746" s="88">
        <v>11010</v>
      </c>
      <c r="D746" s="460" t="s">
        <v>603</v>
      </c>
      <c r="E746" s="460"/>
      <c r="F746" s="460"/>
      <c r="G746" s="88" t="s">
        <v>804</v>
      </c>
      <c r="H746" s="237">
        <f t="shared" ref="H746" si="67">H747</f>
        <v>169524.2</v>
      </c>
    </row>
    <row r="747" spans="2:8" ht="42.75" customHeight="1">
      <c r="B747" s="490"/>
      <c r="C747" s="88"/>
      <c r="D747" s="100"/>
      <c r="E747" s="94"/>
      <c r="F747" s="94"/>
      <c r="G747" s="300" t="s">
        <v>604</v>
      </c>
      <c r="H747" s="318">
        <v>169524.2</v>
      </c>
    </row>
    <row r="748" spans="2:8" ht="32.25" customHeight="1">
      <c r="B748" s="281">
        <v>1173</v>
      </c>
      <c r="C748" s="493" t="s">
        <v>605</v>
      </c>
      <c r="D748" s="494"/>
      <c r="E748" s="494"/>
      <c r="F748" s="495"/>
      <c r="G748" s="229"/>
      <c r="H748" s="237">
        <f>H749</f>
        <v>1335485.8999999999</v>
      </c>
    </row>
    <row r="749" spans="2:8" ht="41.25" customHeight="1">
      <c r="B749" s="488"/>
      <c r="C749" s="88">
        <v>11002</v>
      </c>
      <c r="D749" s="460" t="s">
        <v>606</v>
      </c>
      <c r="E749" s="460"/>
      <c r="F749" s="460"/>
      <c r="G749" s="88" t="s">
        <v>805</v>
      </c>
      <c r="H749" s="237">
        <f t="shared" ref="H749" si="68">H750</f>
        <v>1335485.8999999999</v>
      </c>
    </row>
    <row r="750" spans="2:8" ht="45" customHeight="1">
      <c r="B750" s="489"/>
      <c r="C750" s="88"/>
      <c r="D750" s="100"/>
      <c r="E750" s="94"/>
      <c r="F750" s="94"/>
      <c r="G750" s="240" t="s">
        <v>607</v>
      </c>
      <c r="H750" s="318">
        <v>1335485.8999999999</v>
      </c>
    </row>
    <row r="751" spans="2:8" ht="38.25" customHeight="1">
      <c r="B751" s="281">
        <v>1186</v>
      </c>
      <c r="C751" s="493" t="s">
        <v>661</v>
      </c>
      <c r="D751" s="494"/>
      <c r="E751" s="494"/>
      <c r="F751" s="495"/>
      <c r="G751" s="229"/>
      <c r="H751" s="237">
        <f>H752</f>
        <v>42303.1</v>
      </c>
    </row>
    <row r="752" spans="2:8" ht="46.5" customHeight="1">
      <c r="B752" s="488"/>
      <c r="C752" s="88">
        <v>11001</v>
      </c>
      <c r="D752" s="460" t="s">
        <v>661</v>
      </c>
      <c r="E752" s="460"/>
      <c r="F752" s="460"/>
      <c r="G752" s="88" t="s">
        <v>804</v>
      </c>
      <c r="H752" s="237">
        <f t="shared" ref="H752" si="69">H753</f>
        <v>42303.1</v>
      </c>
    </row>
    <row r="753" spans="2:8" ht="36" customHeight="1">
      <c r="B753" s="490"/>
      <c r="C753" s="88"/>
      <c r="D753" s="100"/>
      <c r="E753" s="94"/>
      <c r="F753" s="94"/>
      <c r="G753" s="240" t="s">
        <v>662</v>
      </c>
      <c r="H753" s="318">
        <v>42303.1</v>
      </c>
    </row>
    <row r="754" spans="2:8" ht="44.25" customHeight="1">
      <c r="B754" s="477" t="s">
        <v>802</v>
      </c>
      <c r="C754" s="478"/>
      <c r="D754" s="478"/>
      <c r="E754" s="478"/>
      <c r="F754" s="478"/>
      <c r="G754" s="479"/>
      <c r="H754" s="310">
        <f>H755+H760+H767+H774+H777+H780+H789+H794+H805</f>
        <v>3891465.0999999996</v>
      </c>
    </row>
    <row r="755" spans="2:8" ht="45.75" customHeight="1">
      <c r="B755" s="266">
        <v>1022</v>
      </c>
      <c r="C755" s="454" t="s">
        <v>806</v>
      </c>
      <c r="D755" s="455"/>
      <c r="E755" s="455"/>
      <c r="F755" s="456"/>
      <c r="G755" s="250"/>
      <c r="H755" s="243">
        <f>+H756+H758</f>
        <v>465713.6</v>
      </c>
    </row>
    <row r="756" spans="2:8" ht="84" customHeight="1">
      <c r="B756" s="457"/>
      <c r="C756" s="247">
        <v>11001</v>
      </c>
      <c r="D756" s="461" t="s">
        <v>807</v>
      </c>
      <c r="E756" s="462"/>
      <c r="F756" s="463"/>
      <c r="G756" s="88" t="s">
        <v>802</v>
      </c>
      <c r="H756" s="243">
        <f t="shared" ref="H756" si="70">H757</f>
        <v>300000</v>
      </c>
    </row>
    <row r="757" spans="2:8" ht="45.75" customHeight="1">
      <c r="B757" s="458"/>
      <c r="C757" s="234"/>
      <c r="D757" s="100"/>
      <c r="E757" s="100"/>
      <c r="F757" s="100"/>
      <c r="G757" s="89" t="s">
        <v>948</v>
      </c>
      <c r="H757" s="114">
        <v>300000</v>
      </c>
    </row>
    <row r="758" spans="2:8" ht="52.5" customHeight="1">
      <c r="B758" s="458"/>
      <c r="C758" s="247">
        <v>11002</v>
      </c>
      <c r="D758" s="460" t="s">
        <v>980</v>
      </c>
      <c r="E758" s="460"/>
      <c r="F758" s="460"/>
      <c r="G758" s="88" t="s">
        <v>802</v>
      </c>
      <c r="H758" s="114">
        <f>H759</f>
        <v>165713.60000000001</v>
      </c>
    </row>
    <row r="759" spans="2:8" ht="39" customHeight="1">
      <c r="B759" s="458"/>
      <c r="C759" s="234"/>
      <c r="D759" s="100"/>
      <c r="E759" s="100"/>
      <c r="F759" s="100"/>
      <c r="G759" s="89" t="s">
        <v>981</v>
      </c>
      <c r="H759" s="114">
        <v>165713.60000000001</v>
      </c>
    </row>
    <row r="760" spans="2:8" ht="43.5" customHeight="1">
      <c r="B760" s="266">
        <v>1026</v>
      </c>
      <c r="C760" s="454" t="s">
        <v>808</v>
      </c>
      <c r="D760" s="455"/>
      <c r="E760" s="455"/>
      <c r="F760" s="456"/>
      <c r="G760" s="250"/>
      <c r="H760" s="243">
        <f>H761+H763+H765</f>
        <v>190842.9</v>
      </c>
    </row>
    <row r="761" spans="2:8" ht="42" customHeight="1">
      <c r="B761" s="457"/>
      <c r="C761" s="247">
        <v>11001</v>
      </c>
      <c r="D761" s="548" t="s">
        <v>808</v>
      </c>
      <c r="E761" s="548"/>
      <c r="F761" s="548"/>
      <c r="G761" s="88" t="s">
        <v>802</v>
      </c>
      <c r="H761" s="243">
        <f t="shared" ref="H761:H765" si="71">H762</f>
        <v>20000</v>
      </c>
    </row>
    <row r="762" spans="2:8" ht="47.25" customHeight="1">
      <c r="B762" s="458"/>
      <c r="C762" s="234"/>
      <c r="D762" s="100"/>
      <c r="E762" s="100"/>
      <c r="F762" s="100"/>
      <c r="G762" s="89" t="s">
        <v>613</v>
      </c>
      <c r="H762" s="114">
        <v>20000</v>
      </c>
    </row>
    <row r="763" spans="2:8" ht="67.5" customHeight="1">
      <c r="B763" s="458"/>
      <c r="C763" s="247">
        <v>11002</v>
      </c>
      <c r="D763" s="461" t="s">
        <v>809</v>
      </c>
      <c r="E763" s="462"/>
      <c r="F763" s="463"/>
      <c r="G763" s="88" t="s">
        <v>802</v>
      </c>
      <c r="H763" s="243">
        <f t="shared" si="71"/>
        <v>45802.9</v>
      </c>
    </row>
    <row r="764" spans="2:8" ht="45" customHeight="1">
      <c r="B764" s="458"/>
      <c r="C764" s="234"/>
      <c r="D764" s="100"/>
      <c r="E764" s="100"/>
      <c r="F764" s="100"/>
      <c r="G764" s="89" t="s">
        <v>613</v>
      </c>
      <c r="H764" s="114">
        <v>45802.9</v>
      </c>
    </row>
    <row r="765" spans="2:8" ht="53.25" customHeight="1">
      <c r="B765" s="458"/>
      <c r="C765" s="247">
        <v>11003</v>
      </c>
      <c r="D765" s="461" t="s">
        <v>810</v>
      </c>
      <c r="E765" s="462"/>
      <c r="F765" s="463"/>
      <c r="G765" s="88" t="s">
        <v>802</v>
      </c>
      <c r="H765" s="243">
        <f t="shared" si="71"/>
        <v>125040</v>
      </c>
    </row>
    <row r="766" spans="2:8" ht="43.5" customHeight="1">
      <c r="B766" s="459"/>
      <c r="C766" s="234"/>
      <c r="D766" s="100"/>
      <c r="E766" s="100"/>
      <c r="F766" s="100"/>
      <c r="G766" s="89" t="s">
        <v>613</v>
      </c>
      <c r="H766" s="114">
        <v>125040</v>
      </c>
    </row>
    <row r="767" spans="2:8" ht="43.5" customHeight="1">
      <c r="B767" s="266">
        <v>1059</v>
      </c>
      <c r="C767" s="454" t="s">
        <v>608</v>
      </c>
      <c r="D767" s="455"/>
      <c r="E767" s="455"/>
      <c r="F767" s="456"/>
      <c r="G767" s="250"/>
      <c r="H767" s="243">
        <f>H768+H770+H772</f>
        <v>171755.7</v>
      </c>
    </row>
    <row r="768" spans="2:8" ht="42.75" customHeight="1">
      <c r="B768" s="457"/>
      <c r="C768" s="247">
        <v>11001</v>
      </c>
      <c r="D768" s="548" t="s">
        <v>609</v>
      </c>
      <c r="E768" s="548"/>
      <c r="F768" s="548"/>
      <c r="G768" s="88" t="s">
        <v>802</v>
      </c>
      <c r="H768" s="243">
        <f t="shared" ref="H768" si="72">H769</f>
        <v>95880</v>
      </c>
    </row>
    <row r="769" spans="2:8" ht="41.25" customHeight="1">
      <c r="B769" s="458"/>
      <c r="C769" s="234"/>
      <c r="D769" s="100"/>
      <c r="E769" s="100"/>
      <c r="F769" s="100"/>
      <c r="G769" s="89" t="s">
        <v>981</v>
      </c>
      <c r="H769" s="114">
        <v>95880</v>
      </c>
    </row>
    <row r="770" spans="2:8" ht="53.25" customHeight="1">
      <c r="B770" s="458"/>
      <c r="C770" s="247">
        <v>11003</v>
      </c>
      <c r="D770" s="460" t="s">
        <v>610</v>
      </c>
      <c r="E770" s="460"/>
      <c r="F770" s="460"/>
      <c r="G770" s="88" t="s">
        <v>802</v>
      </c>
      <c r="H770" s="319">
        <f t="shared" ref="H770" si="73">H771</f>
        <v>48065.7</v>
      </c>
    </row>
    <row r="771" spans="2:8" ht="41.25" customHeight="1">
      <c r="B771" s="458"/>
      <c r="C771" s="247"/>
      <c r="D771" s="265"/>
      <c r="E771" s="265"/>
      <c r="F771" s="265"/>
      <c r="G771" s="246" t="s">
        <v>611</v>
      </c>
      <c r="H771" s="114">
        <v>48065.7</v>
      </c>
    </row>
    <row r="772" spans="2:8" ht="53.25" customHeight="1">
      <c r="B772" s="458"/>
      <c r="C772" s="247">
        <v>11005</v>
      </c>
      <c r="D772" s="460" t="s">
        <v>612</v>
      </c>
      <c r="E772" s="460"/>
      <c r="F772" s="460"/>
      <c r="G772" s="88" t="s">
        <v>802</v>
      </c>
      <c r="H772" s="319">
        <f t="shared" ref="H772" si="74">H773</f>
        <v>27810</v>
      </c>
    </row>
    <row r="773" spans="2:8" ht="53.25" customHeight="1">
      <c r="B773" s="459"/>
      <c r="C773" s="247"/>
      <c r="D773" s="265"/>
      <c r="E773" s="265"/>
      <c r="F773" s="265"/>
      <c r="G773" s="246" t="s">
        <v>613</v>
      </c>
      <c r="H773" s="114">
        <v>27810</v>
      </c>
    </row>
    <row r="774" spans="2:8" ht="37.5" customHeight="1">
      <c r="B774" s="320">
        <v>1067</v>
      </c>
      <c r="C774" s="544" t="s">
        <v>621</v>
      </c>
      <c r="D774" s="544"/>
      <c r="E774" s="544"/>
      <c r="F774" s="544"/>
      <c r="G774" s="250"/>
      <c r="H774" s="243">
        <f>+H775</f>
        <v>16680</v>
      </c>
    </row>
    <row r="775" spans="2:8" ht="48.75" customHeight="1">
      <c r="B775" s="488"/>
      <c r="C775" s="247">
        <v>11002</v>
      </c>
      <c r="D775" s="460" t="s">
        <v>622</v>
      </c>
      <c r="E775" s="460"/>
      <c r="F775" s="460"/>
      <c r="G775" s="88" t="s">
        <v>802</v>
      </c>
      <c r="H775" s="243">
        <f t="shared" ref="H775" si="75">+H776</f>
        <v>16680</v>
      </c>
    </row>
    <row r="776" spans="2:8" ht="37.5" customHeight="1">
      <c r="B776" s="490"/>
      <c r="C776" s="297"/>
      <c r="D776" s="265"/>
      <c r="E776" s="265"/>
      <c r="F776" s="265"/>
      <c r="G776" s="89" t="s">
        <v>623</v>
      </c>
      <c r="H776" s="114">
        <v>16680</v>
      </c>
    </row>
    <row r="777" spans="2:8" ht="36.75" customHeight="1">
      <c r="B777" s="266">
        <v>1104</v>
      </c>
      <c r="C777" s="548" t="s">
        <v>625</v>
      </c>
      <c r="D777" s="548"/>
      <c r="E777" s="548"/>
      <c r="F777" s="548"/>
      <c r="G777" s="247"/>
      <c r="H777" s="243">
        <f>+H778</f>
        <v>183120</v>
      </c>
    </row>
    <row r="778" spans="2:8" ht="39" customHeight="1">
      <c r="B778" s="488"/>
      <c r="C778" s="247">
        <v>11001</v>
      </c>
      <c r="D778" s="460" t="s">
        <v>626</v>
      </c>
      <c r="E778" s="460"/>
      <c r="F778" s="460"/>
      <c r="G778" s="88" t="s">
        <v>802</v>
      </c>
      <c r="H778" s="243">
        <f>H779</f>
        <v>183120</v>
      </c>
    </row>
    <row r="779" spans="2:8" ht="37.5" customHeight="1">
      <c r="B779" s="490"/>
      <c r="C779" s="247"/>
      <c r="D779" s="265"/>
      <c r="E779" s="265"/>
      <c r="F779" s="300"/>
      <c r="G779" s="89" t="s">
        <v>801</v>
      </c>
      <c r="H779" s="114">
        <v>183120</v>
      </c>
    </row>
    <row r="780" spans="2:8" ht="37.5" customHeight="1">
      <c r="B780" s="266">
        <v>1116</v>
      </c>
      <c r="C780" s="493" t="s">
        <v>614</v>
      </c>
      <c r="D780" s="494"/>
      <c r="E780" s="494"/>
      <c r="F780" s="495"/>
      <c r="G780" s="247"/>
      <c r="H780" s="243">
        <f>H781+H783+H785+H787</f>
        <v>1551909.4</v>
      </c>
    </row>
    <row r="781" spans="2:8" ht="37.5" customHeight="1">
      <c r="B781" s="457"/>
      <c r="C781" s="247">
        <v>11001</v>
      </c>
      <c r="D781" s="460" t="s">
        <v>615</v>
      </c>
      <c r="E781" s="460"/>
      <c r="F781" s="460"/>
      <c r="G781" s="88" t="s">
        <v>802</v>
      </c>
      <c r="H781" s="243">
        <f t="shared" ref="H781" si="76">H782</f>
        <v>1128794.1000000001</v>
      </c>
    </row>
    <row r="782" spans="2:8" ht="37.5" customHeight="1">
      <c r="B782" s="458"/>
      <c r="C782" s="277"/>
      <c r="D782" s="321"/>
      <c r="E782" s="321"/>
      <c r="F782" s="321"/>
      <c r="G782" s="89" t="s">
        <v>981</v>
      </c>
      <c r="H782" s="114">
        <v>1128794.1000000001</v>
      </c>
    </row>
    <row r="783" spans="2:8" ht="71.25" customHeight="1">
      <c r="B783" s="458"/>
      <c r="C783" s="247">
        <v>11003</v>
      </c>
      <c r="D783" s="460" t="s">
        <v>616</v>
      </c>
      <c r="E783" s="460"/>
      <c r="F783" s="460"/>
      <c r="G783" s="88" t="s">
        <v>802</v>
      </c>
      <c r="H783" s="319">
        <f t="shared" ref="H783:H787" si="77">H784</f>
        <v>338919.4</v>
      </c>
    </row>
    <row r="784" spans="2:8" ht="41.25" customHeight="1">
      <c r="B784" s="458"/>
      <c r="C784" s="247"/>
      <c r="D784" s="265"/>
      <c r="E784" s="265"/>
      <c r="F784" s="265"/>
      <c r="G784" s="246" t="s">
        <v>613</v>
      </c>
      <c r="H784" s="114">
        <v>338919.4</v>
      </c>
    </row>
    <row r="785" spans="2:8" ht="37.5" customHeight="1">
      <c r="B785" s="458"/>
      <c r="C785" s="247">
        <v>11004</v>
      </c>
      <c r="D785" s="460" t="s">
        <v>811</v>
      </c>
      <c r="E785" s="460"/>
      <c r="F785" s="460"/>
      <c r="G785" s="88" t="s">
        <v>802</v>
      </c>
      <c r="H785" s="319">
        <f t="shared" si="77"/>
        <v>10246</v>
      </c>
    </row>
    <row r="786" spans="2:8" ht="39.75" customHeight="1">
      <c r="B786" s="458"/>
      <c r="C786" s="247"/>
      <c r="D786" s="265"/>
      <c r="E786" s="265"/>
      <c r="F786" s="265"/>
      <c r="G786" s="246" t="s">
        <v>613</v>
      </c>
      <c r="H786" s="114">
        <v>10246</v>
      </c>
    </row>
    <row r="787" spans="2:8" ht="61.5" customHeight="1">
      <c r="B787" s="458"/>
      <c r="C787" s="247">
        <v>11005</v>
      </c>
      <c r="D787" s="460" t="s">
        <v>812</v>
      </c>
      <c r="E787" s="460"/>
      <c r="F787" s="460"/>
      <c r="G787" s="88" t="s">
        <v>802</v>
      </c>
      <c r="H787" s="436">
        <f t="shared" si="77"/>
        <v>73949.899999999994</v>
      </c>
    </row>
    <row r="788" spans="2:8" ht="37.5" customHeight="1">
      <c r="B788" s="459"/>
      <c r="C788" s="247"/>
      <c r="D788" s="265"/>
      <c r="E788" s="265"/>
      <c r="F788" s="265"/>
      <c r="G788" s="89" t="s">
        <v>981</v>
      </c>
      <c r="H788" s="427">
        <v>73949.899999999994</v>
      </c>
    </row>
    <row r="789" spans="2:8" ht="47.25" customHeight="1">
      <c r="B789" s="266">
        <v>1165</v>
      </c>
      <c r="C789" s="548" t="s">
        <v>627</v>
      </c>
      <c r="D789" s="548"/>
      <c r="E789" s="548"/>
      <c r="F789" s="548"/>
      <c r="G789" s="247"/>
      <c r="H789" s="243">
        <f>+H790+H792</f>
        <v>1018020</v>
      </c>
    </row>
    <row r="790" spans="2:8" ht="43.5" customHeight="1">
      <c r="B790" s="488"/>
      <c r="C790" s="277">
        <v>11002</v>
      </c>
      <c r="D790" s="587" t="s">
        <v>628</v>
      </c>
      <c r="E790" s="587"/>
      <c r="F790" s="587"/>
      <c r="G790" s="88" t="s">
        <v>802</v>
      </c>
      <c r="H790" s="243">
        <f>+H791</f>
        <v>151000</v>
      </c>
    </row>
    <row r="791" spans="2:8" ht="36.75" customHeight="1">
      <c r="B791" s="489"/>
      <c r="C791" s="247"/>
      <c r="D791" s="235"/>
      <c r="E791" s="322"/>
      <c r="F791" s="300"/>
      <c r="G791" s="89" t="s">
        <v>801</v>
      </c>
      <c r="H791" s="114">
        <v>151000</v>
      </c>
    </row>
    <row r="792" spans="2:8" ht="65.25" customHeight="1">
      <c r="B792" s="489"/>
      <c r="C792" s="247">
        <v>11003</v>
      </c>
      <c r="D792" s="460" t="s">
        <v>803</v>
      </c>
      <c r="E792" s="460"/>
      <c r="F792" s="460"/>
      <c r="G792" s="88" t="s">
        <v>802</v>
      </c>
      <c r="H792" s="243">
        <f>+H793</f>
        <v>867020</v>
      </c>
    </row>
    <row r="793" spans="2:8" ht="42.75" customHeight="1">
      <c r="B793" s="490"/>
      <c r="C793" s="323"/>
      <c r="D793" s="300"/>
      <c r="E793" s="322"/>
      <c r="F793" s="300"/>
      <c r="G793" s="89" t="s">
        <v>949</v>
      </c>
      <c r="H793" s="114">
        <v>867020</v>
      </c>
    </row>
    <row r="794" spans="2:8" ht="42" customHeight="1">
      <c r="B794" s="266">
        <v>1187</v>
      </c>
      <c r="C794" s="588" t="s">
        <v>617</v>
      </c>
      <c r="D794" s="589"/>
      <c r="E794" s="589"/>
      <c r="F794" s="589"/>
      <c r="G794" s="324"/>
      <c r="H794" s="243">
        <f>H795+H797+H799+H801+H803</f>
        <v>93423.5</v>
      </c>
    </row>
    <row r="795" spans="2:8" ht="63.75" customHeight="1">
      <c r="B795" s="457"/>
      <c r="C795" s="247">
        <v>12007</v>
      </c>
      <c r="D795" s="460" t="s">
        <v>931</v>
      </c>
      <c r="E795" s="460"/>
      <c r="F795" s="460"/>
      <c r="G795" s="88" t="s">
        <v>802</v>
      </c>
      <c r="H795" s="243">
        <f>H796</f>
        <v>20000</v>
      </c>
    </row>
    <row r="796" spans="2:8" ht="48" customHeight="1">
      <c r="B796" s="458"/>
      <c r="C796" s="325"/>
      <c r="D796" s="265"/>
      <c r="E796" s="265"/>
      <c r="F796" s="265"/>
      <c r="G796" s="246" t="s">
        <v>813</v>
      </c>
      <c r="H796" s="114">
        <v>20000</v>
      </c>
    </row>
    <row r="797" spans="2:8" ht="78" customHeight="1">
      <c r="B797" s="458"/>
      <c r="C797" s="247">
        <v>12009</v>
      </c>
      <c r="D797" s="460" t="s">
        <v>943</v>
      </c>
      <c r="E797" s="460"/>
      <c r="F797" s="460"/>
      <c r="G797" s="88" t="s">
        <v>802</v>
      </c>
      <c r="H797" s="243">
        <f>H798</f>
        <v>13423.5</v>
      </c>
    </row>
    <row r="798" spans="2:8" ht="51.75" customHeight="1">
      <c r="B798" s="458"/>
      <c r="C798" s="325"/>
      <c r="D798" s="265"/>
      <c r="E798" s="265"/>
      <c r="F798" s="265"/>
      <c r="G798" s="246" t="s">
        <v>813</v>
      </c>
      <c r="H798" s="114">
        <v>13423.5</v>
      </c>
    </row>
    <row r="799" spans="2:8" ht="59.25" customHeight="1">
      <c r="B799" s="458"/>
      <c r="C799" s="247">
        <v>12010</v>
      </c>
      <c r="D799" s="460" t="s">
        <v>814</v>
      </c>
      <c r="E799" s="460"/>
      <c r="F799" s="460"/>
      <c r="G799" s="88" t="s">
        <v>802</v>
      </c>
      <c r="H799" s="243">
        <f>H800</f>
        <v>5000</v>
      </c>
    </row>
    <row r="800" spans="2:8" ht="42.75" customHeight="1">
      <c r="B800" s="458"/>
      <c r="C800" s="325"/>
      <c r="D800" s="265"/>
      <c r="E800" s="265"/>
      <c r="F800" s="265"/>
      <c r="G800" s="246" t="s">
        <v>813</v>
      </c>
      <c r="H800" s="114">
        <v>5000</v>
      </c>
    </row>
    <row r="801" spans="2:8" ht="59.25" customHeight="1">
      <c r="B801" s="458"/>
      <c r="C801" s="247">
        <v>12011</v>
      </c>
      <c r="D801" s="460" t="s">
        <v>815</v>
      </c>
      <c r="E801" s="460"/>
      <c r="F801" s="460"/>
      <c r="G801" s="88" t="s">
        <v>802</v>
      </c>
      <c r="H801" s="243">
        <f>H802</f>
        <v>50000</v>
      </c>
    </row>
    <row r="802" spans="2:8" ht="48.75" customHeight="1">
      <c r="B802" s="458"/>
      <c r="C802" s="325"/>
      <c r="D802" s="265"/>
      <c r="E802" s="265"/>
      <c r="F802" s="265"/>
      <c r="G802" s="246" t="s">
        <v>813</v>
      </c>
      <c r="H802" s="114">
        <v>50000</v>
      </c>
    </row>
    <row r="803" spans="2:8" ht="59.25" customHeight="1">
      <c r="B803" s="458"/>
      <c r="C803" s="247">
        <v>12013</v>
      </c>
      <c r="D803" s="460" t="s">
        <v>816</v>
      </c>
      <c r="E803" s="460"/>
      <c r="F803" s="460"/>
      <c r="G803" s="88" t="s">
        <v>802</v>
      </c>
      <c r="H803" s="243">
        <f>H804</f>
        <v>5000</v>
      </c>
    </row>
    <row r="804" spans="2:8" ht="45" customHeight="1">
      <c r="B804" s="459"/>
      <c r="C804" s="325"/>
      <c r="D804" s="265"/>
      <c r="E804" s="265"/>
      <c r="F804" s="265"/>
      <c r="G804" s="246" t="s">
        <v>813</v>
      </c>
      <c r="H804" s="114">
        <v>5000</v>
      </c>
    </row>
    <row r="805" spans="2:8" ht="36" customHeight="1">
      <c r="B805" s="320">
        <v>1190</v>
      </c>
      <c r="C805" s="544" t="s">
        <v>629</v>
      </c>
      <c r="D805" s="544"/>
      <c r="E805" s="544"/>
      <c r="F805" s="544"/>
      <c r="G805" s="250"/>
      <c r="H805" s="288">
        <f>+H806</f>
        <v>200000</v>
      </c>
    </row>
    <row r="806" spans="2:8" ht="37.5" customHeight="1">
      <c r="B806" s="488"/>
      <c r="C806" s="247">
        <v>11002</v>
      </c>
      <c r="D806" s="460" t="s">
        <v>630</v>
      </c>
      <c r="E806" s="460"/>
      <c r="F806" s="460"/>
      <c r="G806" s="88" t="s">
        <v>802</v>
      </c>
      <c r="H806" s="243">
        <f t="shared" ref="H806" si="78">+H807</f>
        <v>200000</v>
      </c>
    </row>
    <row r="807" spans="2:8" ht="34.5" customHeight="1">
      <c r="B807" s="490"/>
      <c r="C807" s="247"/>
      <c r="D807" s="321"/>
      <c r="E807" s="321"/>
      <c r="F807" s="321"/>
      <c r="G807" s="89" t="s">
        <v>801</v>
      </c>
      <c r="H807" s="114">
        <v>200000</v>
      </c>
    </row>
    <row r="808" spans="2:8" s="238" customFormat="1" ht="27" customHeight="1">
      <c r="B808" s="477" t="s">
        <v>631</v>
      </c>
      <c r="C808" s="478"/>
      <c r="D808" s="478"/>
      <c r="E808" s="478"/>
      <c r="F808" s="478"/>
      <c r="G808" s="479"/>
      <c r="H808" s="315">
        <f>H809</f>
        <v>142480.1</v>
      </c>
    </row>
    <row r="809" spans="2:8" s="238" customFormat="1" ht="45.75" customHeight="1">
      <c r="B809" s="320">
        <v>1023</v>
      </c>
      <c r="C809" s="544" t="s">
        <v>632</v>
      </c>
      <c r="D809" s="544"/>
      <c r="E809" s="544"/>
      <c r="F809" s="544"/>
      <c r="G809" s="250"/>
      <c r="H809" s="243">
        <f>H810</f>
        <v>142480.1</v>
      </c>
    </row>
    <row r="810" spans="2:8" s="238" customFormat="1" ht="44.25" customHeight="1">
      <c r="B810" s="488"/>
      <c r="C810" s="247">
        <v>11003</v>
      </c>
      <c r="D810" s="460" t="s">
        <v>633</v>
      </c>
      <c r="E810" s="460"/>
      <c r="F810" s="460"/>
      <c r="G810" s="88" t="s">
        <v>631</v>
      </c>
      <c r="H810" s="243">
        <f>H811</f>
        <v>142480.1</v>
      </c>
    </row>
    <row r="811" spans="2:8" s="238" customFormat="1" ht="32.25" customHeight="1">
      <c r="B811" s="490"/>
      <c r="C811" s="247"/>
      <c r="D811" s="265"/>
      <c r="E811" s="265"/>
      <c r="F811" s="265"/>
      <c r="G811" s="89" t="s">
        <v>634</v>
      </c>
      <c r="H811" s="114">
        <v>142480.1</v>
      </c>
    </row>
    <row r="812" spans="2:8" s="238" customFormat="1" ht="32.25" customHeight="1">
      <c r="B812" s="477" t="s">
        <v>635</v>
      </c>
      <c r="C812" s="478"/>
      <c r="D812" s="478"/>
      <c r="E812" s="478"/>
      <c r="F812" s="478"/>
      <c r="G812" s="479"/>
      <c r="H812" s="310">
        <f>H813</f>
        <v>224549</v>
      </c>
    </row>
    <row r="813" spans="2:8" s="238" customFormat="1" ht="51" customHeight="1">
      <c r="B813" s="320">
        <v>1050</v>
      </c>
      <c r="C813" s="544" t="s">
        <v>636</v>
      </c>
      <c r="D813" s="544"/>
      <c r="E813" s="544"/>
      <c r="F813" s="544"/>
      <c r="G813" s="250"/>
      <c r="H813" s="243">
        <f>H814</f>
        <v>224549</v>
      </c>
    </row>
    <row r="814" spans="2:8" s="238" customFormat="1" ht="56.25" customHeight="1">
      <c r="B814" s="488"/>
      <c r="C814" s="247">
        <v>11001</v>
      </c>
      <c r="D814" s="460" t="s">
        <v>636</v>
      </c>
      <c r="E814" s="460"/>
      <c r="F814" s="460"/>
      <c r="G814" s="88" t="s">
        <v>637</v>
      </c>
      <c r="H814" s="243">
        <f>H815</f>
        <v>224549</v>
      </c>
    </row>
    <row r="815" spans="2:8" s="238" customFormat="1" ht="52.5" customHeight="1">
      <c r="B815" s="490"/>
      <c r="C815" s="247"/>
      <c r="D815" s="265"/>
      <c r="E815" s="265"/>
      <c r="F815" s="265"/>
      <c r="G815" s="89" t="s">
        <v>638</v>
      </c>
      <c r="H815" s="114">
        <v>224549</v>
      </c>
    </row>
    <row r="816" spans="2:8" ht="31.5" customHeight="1">
      <c r="B816" s="477" t="s">
        <v>652</v>
      </c>
      <c r="C816" s="478"/>
      <c r="D816" s="478"/>
      <c r="E816" s="478"/>
      <c r="F816" s="478"/>
      <c r="G816" s="479"/>
      <c r="H816" s="310">
        <f>H817</f>
        <v>24464.2</v>
      </c>
    </row>
    <row r="817" spans="2:8" ht="53.25" customHeight="1">
      <c r="B817" s="320">
        <v>1158</v>
      </c>
      <c r="C817" s="544" t="s">
        <v>654</v>
      </c>
      <c r="D817" s="544"/>
      <c r="E817" s="544"/>
      <c r="F817" s="544"/>
      <c r="G817" s="250"/>
      <c r="H817" s="243">
        <f>H818</f>
        <v>24464.2</v>
      </c>
    </row>
    <row r="818" spans="2:8" ht="63.75" customHeight="1">
      <c r="B818" s="488"/>
      <c r="C818" s="247">
        <v>11001</v>
      </c>
      <c r="D818" s="460" t="s">
        <v>655</v>
      </c>
      <c r="E818" s="460"/>
      <c r="F818" s="460"/>
      <c r="G818" s="88" t="s">
        <v>656</v>
      </c>
      <c r="H818" s="243">
        <f>H819</f>
        <v>24464.2</v>
      </c>
    </row>
    <row r="819" spans="2:8" ht="29.25" customHeight="1">
      <c r="B819" s="490"/>
      <c r="C819" s="247"/>
      <c r="D819" s="265"/>
      <c r="E819" s="265"/>
      <c r="F819" s="265"/>
      <c r="G819" s="89" t="s">
        <v>653</v>
      </c>
      <c r="H819" s="114">
        <v>24464.2</v>
      </c>
    </row>
  </sheetData>
  <mergeCells count="352">
    <mergeCell ref="D670:F670"/>
    <mergeCell ref="D672:F672"/>
    <mergeCell ref="B816:G816"/>
    <mergeCell ref="C817:F817"/>
    <mergeCell ref="B818:B819"/>
    <mergeCell ref="D818:F818"/>
    <mergeCell ref="B810:B811"/>
    <mergeCell ref="D810:F810"/>
    <mergeCell ref="B812:G812"/>
    <mergeCell ref="C813:F813"/>
    <mergeCell ref="B814:B815"/>
    <mergeCell ref="D814:F814"/>
    <mergeCell ref="D803:F803"/>
    <mergeCell ref="C805:F805"/>
    <mergeCell ref="B806:B807"/>
    <mergeCell ref="D806:F806"/>
    <mergeCell ref="B808:G808"/>
    <mergeCell ref="C809:F809"/>
    <mergeCell ref="C789:F789"/>
    <mergeCell ref="B790:B793"/>
    <mergeCell ref="D790:F790"/>
    <mergeCell ref="D792:F792"/>
    <mergeCell ref="C794:F794"/>
    <mergeCell ref="B795:B804"/>
    <mergeCell ref="D795:F795"/>
    <mergeCell ref="D797:F797"/>
    <mergeCell ref="D799:F799"/>
    <mergeCell ref="D801:F801"/>
    <mergeCell ref="C780:F780"/>
    <mergeCell ref="B781:B788"/>
    <mergeCell ref="D781:F781"/>
    <mergeCell ref="D783:F783"/>
    <mergeCell ref="D785:F785"/>
    <mergeCell ref="D787:F787"/>
    <mergeCell ref="C774:F774"/>
    <mergeCell ref="B775:B776"/>
    <mergeCell ref="D775:F775"/>
    <mergeCell ref="C777:F777"/>
    <mergeCell ref="B778:B779"/>
    <mergeCell ref="D778:F778"/>
    <mergeCell ref="B761:B766"/>
    <mergeCell ref="D761:F761"/>
    <mergeCell ref="D763:F763"/>
    <mergeCell ref="D765:F765"/>
    <mergeCell ref="C767:F767"/>
    <mergeCell ref="B768:B773"/>
    <mergeCell ref="D768:F768"/>
    <mergeCell ref="D770:F770"/>
    <mergeCell ref="D772:F772"/>
    <mergeCell ref="B754:G754"/>
    <mergeCell ref="C755:F755"/>
    <mergeCell ref="B756:B759"/>
    <mergeCell ref="D756:F756"/>
    <mergeCell ref="D758:F758"/>
    <mergeCell ref="C760:F760"/>
    <mergeCell ref="C748:F748"/>
    <mergeCell ref="B749:B750"/>
    <mergeCell ref="D749:F749"/>
    <mergeCell ref="C751:F751"/>
    <mergeCell ref="B752:B753"/>
    <mergeCell ref="D752:F752"/>
    <mergeCell ref="D733:F733"/>
    <mergeCell ref="C735:F735"/>
    <mergeCell ref="B736:B747"/>
    <mergeCell ref="D736:F736"/>
    <mergeCell ref="D738:F738"/>
    <mergeCell ref="D740:F740"/>
    <mergeCell ref="D742:F742"/>
    <mergeCell ref="D744:F744"/>
    <mergeCell ref="D746:F746"/>
    <mergeCell ref="C726:F726"/>
    <mergeCell ref="B727:B728"/>
    <mergeCell ref="D727:F727"/>
    <mergeCell ref="B729:G729"/>
    <mergeCell ref="C730:F730"/>
    <mergeCell ref="D731:F731"/>
    <mergeCell ref="B717:G717"/>
    <mergeCell ref="C718:F718"/>
    <mergeCell ref="B719:B725"/>
    <mergeCell ref="D719:F719"/>
    <mergeCell ref="D721:F721"/>
    <mergeCell ref="D724:F724"/>
    <mergeCell ref="B710:B711"/>
    <mergeCell ref="D710:F710"/>
    <mergeCell ref="C712:F712"/>
    <mergeCell ref="B713:B716"/>
    <mergeCell ref="D713:F713"/>
    <mergeCell ref="D715:F715"/>
    <mergeCell ref="B703:B708"/>
    <mergeCell ref="D703:F703"/>
    <mergeCell ref="D704:F704"/>
    <mergeCell ref="D705:F705"/>
    <mergeCell ref="D707:F707"/>
    <mergeCell ref="C709:F709"/>
    <mergeCell ref="B693:B694"/>
    <mergeCell ref="D693:F693"/>
    <mergeCell ref="C695:F695"/>
    <mergeCell ref="D696:F696"/>
    <mergeCell ref="B701:G701"/>
    <mergeCell ref="C702:F702"/>
    <mergeCell ref="C684:F684"/>
    <mergeCell ref="B685:B689"/>
    <mergeCell ref="D685:F685"/>
    <mergeCell ref="D687:F687"/>
    <mergeCell ref="C690:F690"/>
    <mergeCell ref="B691:B692"/>
    <mergeCell ref="D691:F691"/>
    <mergeCell ref="C698:F698"/>
    <mergeCell ref="B699:B700"/>
    <mergeCell ref="D699:F699"/>
    <mergeCell ref="C677:F677"/>
    <mergeCell ref="B678:B679"/>
    <mergeCell ref="D678:F678"/>
    <mergeCell ref="B680:G680"/>
    <mergeCell ref="C681:F681"/>
    <mergeCell ref="D682:F682"/>
    <mergeCell ref="C674:F674"/>
    <mergeCell ref="B675:B676"/>
    <mergeCell ref="D675:F675"/>
    <mergeCell ref="C643:F643"/>
    <mergeCell ref="D615:F615"/>
    <mergeCell ref="D617:F617"/>
    <mergeCell ref="D619:F619"/>
    <mergeCell ref="C621:F621"/>
    <mergeCell ref="D659:F659"/>
    <mergeCell ref="C661:F661"/>
    <mergeCell ref="B662:B669"/>
    <mergeCell ref="D662:F662"/>
    <mergeCell ref="D664:F664"/>
    <mergeCell ref="D666:F666"/>
    <mergeCell ref="D668:F668"/>
    <mergeCell ref="B644:B647"/>
    <mergeCell ref="D644:F644"/>
    <mergeCell ref="D646:F646"/>
    <mergeCell ref="C648:F648"/>
    <mergeCell ref="A649:B660"/>
    <mergeCell ref="D649:F649"/>
    <mergeCell ref="D651:F651"/>
    <mergeCell ref="D653:F653"/>
    <mergeCell ref="D655:F655"/>
    <mergeCell ref="D657:F657"/>
    <mergeCell ref="A622:B642"/>
    <mergeCell ref="D622:F622"/>
    <mergeCell ref="D637:F637"/>
    <mergeCell ref="D639:F639"/>
    <mergeCell ref="D641:F641"/>
    <mergeCell ref="B584:B585"/>
    <mergeCell ref="D584:F584"/>
    <mergeCell ref="C586:F586"/>
    <mergeCell ref="B587:B588"/>
    <mergeCell ref="D587:F587"/>
    <mergeCell ref="D628:F628"/>
    <mergeCell ref="D631:F631"/>
    <mergeCell ref="D633:F633"/>
    <mergeCell ref="D635:F635"/>
    <mergeCell ref="B589:G589"/>
    <mergeCell ref="C590:F590"/>
    <mergeCell ref="B591:B620"/>
    <mergeCell ref="D591:F591"/>
    <mergeCell ref="D598:F598"/>
    <mergeCell ref="D600:F600"/>
    <mergeCell ref="D604:F604"/>
    <mergeCell ref="D611:F611"/>
    <mergeCell ref="D613:F613"/>
    <mergeCell ref="C576:F576"/>
    <mergeCell ref="B577:B578"/>
    <mergeCell ref="D577:F577"/>
    <mergeCell ref="C579:F579"/>
    <mergeCell ref="D580:F580"/>
    <mergeCell ref="C583:F583"/>
    <mergeCell ref="C569:F569"/>
    <mergeCell ref="B570:B571"/>
    <mergeCell ref="D570:F570"/>
    <mergeCell ref="B572:G572"/>
    <mergeCell ref="C573:F573"/>
    <mergeCell ref="D574:F574"/>
    <mergeCell ref="C565:F565"/>
    <mergeCell ref="B566:B567"/>
    <mergeCell ref="D566:F566"/>
    <mergeCell ref="B568:G568"/>
    <mergeCell ref="B557:B558"/>
    <mergeCell ref="D557:F557"/>
    <mergeCell ref="C559:F559"/>
    <mergeCell ref="B560:B561"/>
    <mergeCell ref="D560:F560"/>
    <mergeCell ref="C562:F562"/>
    <mergeCell ref="B555:G555"/>
    <mergeCell ref="C556:F556"/>
    <mergeCell ref="B541:B547"/>
    <mergeCell ref="D541:F541"/>
    <mergeCell ref="D543:F543"/>
    <mergeCell ref="D546:F546"/>
    <mergeCell ref="D553:F553"/>
    <mergeCell ref="B563:B564"/>
    <mergeCell ref="D563:F563"/>
    <mergeCell ref="C548:F548"/>
    <mergeCell ref="D551:F551"/>
    <mergeCell ref="D549:F549"/>
    <mergeCell ref="D526:F526"/>
    <mergeCell ref="C535:F535"/>
    <mergeCell ref="B536:B539"/>
    <mergeCell ref="D536:F536"/>
    <mergeCell ref="D538:F538"/>
    <mergeCell ref="C540:F540"/>
    <mergeCell ref="B473:B534"/>
    <mergeCell ref="D473:F473"/>
    <mergeCell ref="E474:F474"/>
    <mergeCell ref="G503:G505"/>
    <mergeCell ref="G507:G508"/>
    <mergeCell ref="G510:G515"/>
    <mergeCell ref="G522:G525"/>
    <mergeCell ref="C447:F447"/>
    <mergeCell ref="B448:B471"/>
    <mergeCell ref="D448:F448"/>
    <mergeCell ref="D468:F468"/>
    <mergeCell ref="D470:F470"/>
    <mergeCell ref="C472:F472"/>
    <mergeCell ref="G492:G493"/>
    <mergeCell ref="G494:G497"/>
    <mergeCell ref="G518:G520"/>
    <mergeCell ref="C437:F437"/>
    <mergeCell ref="B438:B445"/>
    <mergeCell ref="D438:F438"/>
    <mergeCell ref="D440:F440"/>
    <mergeCell ref="D442:F442"/>
    <mergeCell ref="D444:F444"/>
    <mergeCell ref="G476:G483"/>
    <mergeCell ref="G489:G490"/>
    <mergeCell ref="G499:G501"/>
    <mergeCell ref="D404:F404"/>
    <mergeCell ref="E405:F405"/>
    <mergeCell ref="D428:F428"/>
    <mergeCell ref="D430:F430"/>
    <mergeCell ref="C432:F432"/>
    <mergeCell ref="B433:B436"/>
    <mergeCell ref="D433:F433"/>
    <mergeCell ref="D435:F435"/>
    <mergeCell ref="C361:F361"/>
    <mergeCell ref="B362:B363"/>
    <mergeCell ref="D362:F362"/>
    <mergeCell ref="C364:F364"/>
    <mergeCell ref="B365:B431"/>
    <mergeCell ref="D365:F365"/>
    <mergeCell ref="D367:F367"/>
    <mergeCell ref="D369:F369"/>
    <mergeCell ref="D389:F389"/>
    <mergeCell ref="D352:F352"/>
    <mergeCell ref="D354:F354"/>
    <mergeCell ref="C356:F356"/>
    <mergeCell ref="B357:B360"/>
    <mergeCell ref="D357:F357"/>
    <mergeCell ref="D359:F359"/>
    <mergeCell ref="C339:F339"/>
    <mergeCell ref="B340:B355"/>
    <mergeCell ref="D340:F340"/>
    <mergeCell ref="D342:F342"/>
    <mergeCell ref="D346:F346"/>
    <mergeCell ref="D348:F348"/>
    <mergeCell ref="D350:F350"/>
    <mergeCell ref="D282:F282"/>
    <mergeCell ref="D286:F286"/>
    <mergeCell ref="D309:F309"/>
    <mergeCell ref="D334:F334"/>
    <mergeCell ref="C336:F336"/>
    <mergeCell ref="B337:B338"/>
    <mergeCell ref="D337:F337"/>
    <mergeCell ref="D254:F254"/>
    <mergeCell ref="D267:F267"/>
    <mergeCell ref="E268:F268"/>
    <mergeCell ref="C271:F271"/>
    <mergeCell ref="B272:B335"/>
    <mergeCell ref="D272:F272"/>
    <mergeCell ref="D274:F274"/>
    <mergeCell ref="D276:F276"/>
    <mergeCell ref="D278:F278"/>
    <mergeCell ref="D280:F280"/>
    <mergeCell ref="D284:F284"/>
    <mergeCell ref="B176:B185"/>
    <mergeCell ref="D176:F176"/>
    <mergeCell ref="E177:F177"/>
    <mergeCell ref="D184:F184"/>
    <mergeCell ref="C188:F188"/>
    <mergeCell ref="B189:B270"/>
    <mergeCell ref="D189:F189"/>
    <mergeCell ref="E190:F190"/>
    <mergeCell ref="D213:F213"/>
    <mergeCell ref="E214:F214"/>
    <mergeCell ref="D186:F186"/>
    <mergeCell ref="C166:F166"/>
    <mergeCell ref="B167:B174"/>
    <mergeCell ref="D167:F167"/>
    <mergeCell ref="D171:F171"/>
    <mergeCell ref="D173:F173"/>
    <mergeCell ref="C175:F175"/>
    <mergeCell ref="C114:F114"/>
    <mergeCell ref="B115:B165"/>
    <mergeCell ref="D115:F115"/>
    <mergeCell ref="D117:F117"/>
    <mergeCell ref="D119:F119"/>
    <mergeCell ref="D121:F121"/>
    <mergeCell ref="E122:F122"/>
    <mergeCell ref="D162:F162"/>
    <mergeCell ref="E163:F163"/>
    <mergeCell ref="D169:F169"/>
    <mergeCell ref="C98:F98"/>
    <mergeCell ref="B99:B113"/>
    <mergeCell ref="D99:F99"/>
    <mergeCell ref="D102:F102"/>
    <mergeCell ref="D107:F107"/>
    <mergeCell ref="D109:F109"/>
    <mergeCell ref="E110:F110"/>
    <mergeCell ref="B39:B92"/>
    <mergeCell ref="D39:F39"/>
    <mergeCell ref="D74:F74"/>
    <mergeCell ref="D81:F81"/>
    <mergeCell ref="D83:F83"/>
    <mergeCell ref="D85:F85"/>
    <mergeCell ref="D87:F87"/>
    <mergeCell ref="D91:F91"/>
    <mergeCell ref="D93:F93"/>
    <mergeCell ref="D89:F89"/>
    <mergeCell ref="C95:F95"/>
    <mergeCell ref="D96:F96"/>
    <mergeCell ref="C32:F32"/>
    <mergeCell ref="B33:B36"/>
    <mergeCell ref="D33:F33"/>
    <mergeCell ref="D35:F35"/>
    <mergeCell ref="B37:G37"/>
    <mergeCell ref="C38:F38"/>
    <mergeCell ref="B21:B26"/>
    <mergeCell ref="D21:F21"/>
    <mergeCell ref="D23:F23"/>
    <mergeCell ref="D25:F25"/>
    <mergeCell ref="C27:F27"/>
    <mergeCell ref="B28:B31"/>
    <mergeCell ref="D28:F28"/>
    <mergeCell ref="D30:F30"/>
    <mergeCell ref="B9:G9"/>
    <mergeCell ref="C15:F15"/>
    <mergeCell ref="B16:B19"/>
    <mergeCell ref="D16:F16"/>
    <mergeCell ref="D18:F18"/>
    <mergeCell ref="C20:F20"/>
    <mergeCell ref="B4:H4"/>
    <mergeCell ref="B6:C6"/>
    <mergeCell ref="D6:F7"/>
    <mergeCell ref="G6:G7"/>
    <mergeCell ref="H6:H7"/>
    <mergeCell ref="D8:F8"/>
    <mergeCell ref="C10:F10"/>
    <mergeCell ref="D11:F11"/>
    <mergeCell ref="D13:F13"/>
  </mergeCells>
  <pageMargins left="0.27559055118110198" right="0.196850393700787" top="0.31496062992126" bottom="0.43307086614173201" header="0.2" footer="0.23622047244094499"/>
  <pageSetup paperSize="9" scale="75" firstPageNumber="630" orientation="landscape" useFirstPageNumber="1"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J304"/>
  <sheetViews>
    <sheetView workbookViewId="0">
      <selection activeCell="G5" sqref="G5"/>
    </sheetView>
  </sheetViews>
  <sheetFormatPr defaultColWidth="9.140625" defaultRowHeight="16.5"/>
  <cols>
    <col min="1" max="1" width="13.42578125" style="141" customWidth="1"/>
    <col min="2" max="2" width="12.5703125" style="141" customWidth="1"/>
    <col min="3" max="3" width="10.42578125" style="141" customWidth="1"/>
    <col min="4" max="4" width="39" style="141" customWidth="1"/>
    <col min="5" max="5" width="32.85546875" style="141" customWidth="1"/>
    <col min="6" max="6" width="24.42578125" style="141" customWidth="1"/>
    <col min="7" max="7" width="15.140625" style="141" customWidth="1"/>
    <col min="8" max="16384" width="9.140625" style="141"/>
  </cols>
  <sheetData>
    <row r="1" spans="1:7">
      <c r="A1" s="131"/>
      <c r="B1" s="132"/>
      <c r="C1" s="132"/>
      <c r="D1" s="132"/>
      <c r="E1" s="132"/>
      <c r="F1" s="132"/>
      <c r="G1" s="133" t="s">
        <v>263</v>
      </c>
    </row>
    <row r="2" spans="1:7">
      <c r="A2" s="134"/>
      <c r="B2" s="135"/>
      <c r="C2" s="135"/>
      <c r="D2" s="135"/>
      <c r="E2" s="135"/>
      <c r="F2" s="135"/>
      <c r="G2" s="93" t="s">
        <v>922</v>
      </c>
    </row>
    <row r="3" spans="1:7" ht="48.75" customHeight="1">
      <c r="A3" s="606" t="s">
        <v>1060</v>
      </c>
      <c r="B3" s="607"/>
      <c r="C3" s="607"/>
      <c r="D3" s="607"/>
      <c r="E3" s="607"/>
      <c r="F3" s="607"/>
      <c r="G3" s="136"/>
    </row>
    <row r="4" spans="1:7" ht="33" customHeight="1">
      <c r="A4" s="137"/>
      <c r="B4" s="138"/>
      <c r="C4" s="138"/>
      <c r="D4" s="138"/>
      <c r="E4" s="138"/>
      <c r="F4" s="138"/>
      <c r="G4" s="136"/>
    </row>
    <row r="5" spans="1:7" ht="19.5" customHeight="1" thickBot="1">
      <c r="A5" s="134"/>
      <c r="B5" s="135"/>
      <c r="C5" s="135"/>
      <c r="D5" s="135"/>
      <c r="E5" s="135"/>
      <c r="F5" s="135"/>
      <c r="G5" s="76" t="s">
        <v>85</v>
      </c>
    </row>
    <row r="6" spans="1:7" ht="41.25" customHeight="1">
      <c r="A6" s="139" t="s">
        <v>24</v>
      </c>
      <c r="B6" s="140"/>
      <c r="C6" s="608" t="s">
        <v>88</v>
      </c>
      <c r="D6" s="609"/>
      <c r="E6" s="612" t="s">
        <v>822</v>
      </c>
      <c r="F6" s="612" t="s">
        <v>87</v>
      </c>
      <c r="G6" s="603" t="s">
        <v>84</v>
      </c>
    </row>
    <row r="7" spans="1:7" ht="44.25" customHeight="1" thickBot="1">
      <c r="A7" s="142" t="s">
        <v>20</v>
      </c>
      <c r="B7" s="143" t="s">
        <v>23</v>
      </c>
      <c r="C7" s="610"/>
      <c r="D7" s="611"/>
      <c r="E7" s="613"/>
      <c r="F7" s="613"/>
      <c r="G7" s="604"/>
    </row>
    <row r="8" spans="1:7" ht="23.25" customHeight="1" thickBot="1">
      <c r="A8" s="131"/>
      <c r="B8" s="132"/>
      <c r="C8" s="605"/>
      <c r="D8" s="605"/>
      <c r="E8" s="230"/>
      <c r="F8" s="230"/>
      <c r="G8" s="136"/>
    </row>
    <row r="9" spans="1:7" ht="42.75" customHeight="1" thickBot="1">
      <c r="A9" s="144"/>
      <c r="B9" s="145"/>
      <c r="C9" s="614" t="s">
        <v>823</v>
      </c>
      <c r="D9" s="614"/>
      <c r="E9" s="146"/>
      <c r="F9" s="146"/>
      <c r="G9" s="147">
        <f>G11+G195+G200+G205+G212+G215+G218+G221+G241</f>
        <v>13104247.299999999</v>
      </c>
    </row>
    <row r="10" spans="1:7" ht="38.25" customHeight="1">
      <c r="A10" s="148">
        <v>1162</v>
      </c>
      <c r="B10" s="149"/>
      <c r="C10" s="599" t="s">
        <v>231</v>
      </c>
      <c r="D10" s="599"/>
      <c r="E10" s="150"/>
      <c r="F10" s="151"/>
      <c r="G10" s="152"/>
    </row>
    <row r="11" spans="1:7" ht="85.5" customHeight="1">
      <c r="A11" s="153"/>
      <c r="B11" s="154">
        <v>11002</v>
      </c>
      <c r="C11" s="590" t="s">
        <v>232</v>
      </c>
      <c r="D11" s="591"/>
      <c r="E11" s="155" t="s">
        <v>824</v>
      </c>
      <c r="F11" s="156"/>
      <c r="G11" s="157">
        <f>G52+G58+G61+G65+G68+G192+G194</f>
        <v>7380739.6999999993</v>
      </c>
    </row>
    <row r="12" spans="1:7" ht="31.5" customHeight="1">
      <c r="A12" s="158"/>
      <c r="B12" s="159"/>
      <c r="C12" s="160"/>
      <c r="D12" s="161" t="s">
        <v>86</v>
      </c>
      <c r="E12" s="162"/>
      <c r="F12" s="163"/>
      <c r="G12" s="164"/>
    </row>
    <row r="13" spans="1:7" ht="39" customHeight="1">
      <c r="A13" s="134"/>
      <c r="B13" s="135"/>
      <c r="C13" s="135"/>
      <c r="D13" s="94" t="s">
        <v>90</v>
      </c>
      <c r="E13" s="229" t="s">
        <v>91</v>
      </c>
      <c r="F13" s="600" t="s">
        <v>121</v>
      </c>
      <c r="G13" s="165">
        <v>76543</v>
      </c>
    </row>
    <row r="14" spans="1:7" ht="37.5" customHeight="1">
      <c r="A14" s="134"/>
      <c r="B14" s="135"/>
      <c r="C14" s="135"/>
      <c r="D14" s="94" t="s">
        <v>90</v>
      </c>
      <c r="E14" s="229" t="s">
        <v>92</v>
      </c>
      <c r="F14" s="615"/>
      <c r="G14" s="165">
        <v>149875.40000000002</v>
      </c>
    </row>
    <row r="15" spans="1:7" ht="51" customHeight="1">
      <c r="A15" s="134"/>
      <c r="B15" s="135"/>
      <c r="C15" s="135"/>
      <c r="D15" s="94" t="s">
        <v>90</v>
      </c>
      <c r="E15" s="225" t="s">
        <v>93</v>
      </c>
      <c r="F15" s="615"/>
      <c r="G15" s="165">
        <v>205374.80000000002</v>
      </c>
    </row>
    <row r="16" spans="1:7" ht="42" customHeight="1">
      <c r="A16" s="134"/>
      <c r="B16" s="135"/>
      <c r="C16" s="135"/>
      <c r="D16" s="94" t="s">
        <v>90</v>
      </c>
      <c r="E16" s="229" t="s">
        <v>94</v>
      </c>
      <c r="F16" s="615"/>
      <c r="G16" s="165">
        <v>180277.8</v>
      </c>
    </row>
    <row r="17" spans="1:7" ht="44.25" customHeight="1">
      <c r="A17" s="134"/>
      <c r="B17" s="135"/>
      <c r="C17" s="135"/>
      <c r="D17" s="94" t="s">
        <v>90</v>
      </c>
      <c r="E17" s="229" t="s">
        <v>95</v>
      </c>
      <c r="F17" s="615"/>
      <c r="G17" s="165">
        <v>175322.7</v>
      </c>
    </row>
    <row r="18" spans="1:7" ht="49.5" customHeight="1">
      <c r="A18" s="134"/>
      <c r="B18" s="135"/>
      <c r="C18" s="135"/>
      <c r="D18" s="94" t="s">
        <v>90</v>
      </c>
      <c r="E18" s="229" t="s">
        <v>96</v>
      </c>
      <c r="F18" s="615"/>
      <c r="G18" s="165">
        <v>266549.09999999998</v>
      </c>
    </row>
    <row r="19" spans="1:7" ht="40.5">
      <c r="A19" s="134"/>
      <c r="B19" s="135"/>
      <c r="C19" s="135"/>
      <c r="D19" s="94" t="s">
        <v>90</v>
      </c>
      <c r="E19" s="95" t="s">
        <v>97</v>
      </c>
      <c r="F19" s="615"/>
      <c r="G19" s="165">
        <v>178196.69999999998</v>
      </c>
    </row>
    <row r="20" spans="1:7" ht="60" customHeight="1">
      <c r="A20" s="134"/>
      <c r="B20" s="135"/>
      <c r="C20" s="135"/>
      <c r="D20" s="94" t="s">
        <v>90</v>
      </c>
      <c r="E20" s="229" t="s">
        <v>98</v>
      </c>
      <c r="F20" s="615"/>
      <c r="G20" s="165">
        <v>94443.599999999991</v>
      </c>
    </row>
    <row r="21" spans="1:7" ht="52.5" customHeight="1">
      <c r="A21" s="134"/>
      <c r="B21" s="135"/>
      <c r="C21" s="135"/>
      <c r="D21" s="94" t="s">
        <v>90</v>
      </c>
      <c r="E21" s="229" t="s">
        <v>825</v>
      </c>
      <c r="F21" s="615"/>
      <c r="G21" s="165">
        <v>110941.59999999999</v>
      </c>
    </row>
    <row r="22" spans="1:7" ht="63.75" customHeight="1">
      <c r="A22" s="134"/>
      <c r="B22" s="135"/>
      <c r="C22" s="135"/>
      <c r="D22" s="94" t="s">
        <v>90</v>
      </c>
      <c r="E22" s="229" t="s">
        <v>99</v>
      </c>
      <c r="F22" s="615"/>
      <c r="G22" s="165">
        <v>308471.40000000002</v>
      </c>
    </row>
    <row r="23" spans="1:7" ht="58.5" customHeight="1">
      <c r="A23" s="134"/>
      <c r="B23" s="135"/>
      <c r="C23" s="135"/>
      <c r="D23" s="94" t="s">
        <v>90</v>
      </c>
      <c r="E23" s="229" t="s">
        <v>826</v>
      </c>
      <c r="F23" s="615"/>
      <c r="G23" s="165">
        <v>121768.29999999999</v>
      </c>
    </row>
    <row r="24" spans="1:7" ht="46.5" customHeight="1">
      <c r="A24" s="134"/>
      <c r="B24" s="135"/>
      <c r="C24" s="135"/>
      <c r="D24" s="94" t="s">
        <v>90</v>
      </c>
      <c r="E24" s="229" t="s">
        <v>827</v>
      </c>
      <c r="F24" s="615"/>
      <c r="G24" s="165">
        <v>59103.3</v>
      </c>
    </row>
    <row r="25" spans="1:7" ht="51" customHeight="1">
      <c r="A25" s="134"/>
      <c r="B25" s="135"/>
      <c r="C25" s="135"/>
      <c r="D25" s="94" t="s">
        <v>90</v>
      </c>
      <c r="E25" s="229" t="s">
        <v>100</v>
      </c>
      <c r="F25" s="615"/>
      <c r="G25" s="165">
        <v>121557.09999999999</v>
      </c>
    </row>
    <row r="26" spans="1:7" ht="45.75" customHeight="1">
      <c r="A26" s="134"/>
      <c r="B26" s="135"/>
      <c r="C26" s="135"/>
      <c r="D26" s="94" t="s">
        <v>90</v>
      </c>
      <c r="E26" s="229" t="s">
        <v>101</v>
      </c>
      <c r="F26" s="615"/>
      <c r="G26" s="165">
        <v>137609</v>
      </c>
    </row>
    <row r="27" spans="1:7" ht="48" customHeight="1">
      <c r="A27" s="134"/>
      <c r="B27" s="135"/>
      <c r="C27" s="135"/>
      <c r="D27" s="94" t="s">
        <v>90</v>
      </c>
      <c r="E27" s="229" t="s">
        <v>102</v>
      </c>
      <c r="F27" s="615"/>
      <c r="G27" s="165">
        <v>155998.9</v>
      </c>
    </row>
    <row r="28" spans="1:7" ht="40.5" customHeight="1">
      <c r="A28" s="134"/>
      <c r="B28" s="135"/>
      <c r="C28" s="135"/>
      <c r="D28" s="94" t="s">
        <v>90</v>
      </c>
      <c r="E28" s="229" t="s">
        <v>103</v>
      </c>
      <c r="F28" s="615"/>
      <c r="G28" s="165">
        <v>130634.6</v>
      </c>
    </row>
    <row r="29" spans="1:7" ht="49.5" customHeight="1">
      <c r="A29" s="134"/>
      <c r="B29" s="135"/>
      <c r="C29" s="135"/>
      <c r="D29" s="94" t="s">
        <v>90</v>
      </c>
      <c r="E29" s="229" t="s">
        <v>104</v>
      </c>
      <c r="F29" s="615"/>
      <c r="G29" s="165">
        <v>160320.1</v>
      </c>
    </row>
    <row r="30" spans="1:7" ht="45.75" customHeight="1">
      <c r="A30" s="134"/>
      <c r="B30" s="135"/>
      <c r="C30" s="135"/>
      <c r="D30" s="94" t="s">
        <v>90</v>
      </c>
      <c r="E30" s="229" t="s">
        <v>105</v>
      </c>
      <c r="F30" s="615"/>
      <c r="G30" s="165">
        <v>99188.099999999991</v>
      </c>
    </row>
    <row r="31" spans="1:7" ht="39" customHeight="1">
      <c r="A31" s="134"/>
      <c r="B31" s="135"/>
      <c r="C31" s="135"/>
      <c r="D31" s="94" t="s">
        <v>90</v>
      </c>
      <c r="E31" s="229" t="s">
        <v>106</v>
      </c>
      <c r="F31" s="615"/>
      <c r="G31" s="165">
        <v>147944.79999999999</v>
      </c>
    </row>
    <row r="32" spans="1:7" ht="35.25" customHeight="1">
      <c r="A32" s="134"/>
      <c r="B32" s="135"/>
      <c r="C32" s="135"/>
      <c r="D32" s="94" t="s">
        <v>90</v>
      </c>
      <c r="E32" s="229" t="s">
        <v>107</v>
      </c>
      <c r="F32" s="615"/>
      <c r="G32" s="165">
        <v>84684.2</v>
      </c>
    </row>
    <row r="33" spans="1:7" ht="44.25" customHeight="1">
      <c r="A33" s="134"/>
      <c r="B33" s="135"/>
      <c r="C33" s="135"/>
      <c r="D33" s="94" t="s">
        <v>90</v>
      </c>
      <c r="E33" s="229" t="s">
        <v>108</v>
      </c>
      <c r="F33" s="615"/>
      <c r="G33" s="165">
        <v>316704.5</v>
      </c>
    </row>
    <row r="34" spans="1:7" ht="65.25" customHeight="1">
      <c r="A34" s="134"/>
      <c r="B34" s="135"/>
      <c r="C34" s="135"/>
      <c r="D34" s="94" t="s">
        <v>90</v>
      </c>
      <c r="E34" s="229" t="s">
        <v>109</v>
      </c>
      <c r="F34" s="615"/>
      <c r="G34" s="165">
        <v>26748.5</v>
      </c>
    </row>
    <row r="35" spans="1:7" ht="50.25" customHeight="1">
      <c r="A35" s="134"/>
      <c r="B35" s="135"/>
      <c r="C35" s="135"/>
      <c r="D35" s="94" t="s">
        <v>90</v>
      </c>
      <c r="E35" s="229" t="s">
        <v>110</v>
      </c>
      <c r="F35" s="615"/>
      <c r="G35" s="165">
        <v>133191.69999999998</v>
      </c>
    </row>
    <row r="36" spans="1:7" ht="50.25" customHeight="1">
      <c r="A36" s="134"/>
      <c r="B36" s="135"/>
      <c r="C36" s="135"/>
      <c r="D36" s="94" t="s">
        <v>90</v>
      </c>
      <c r="E36" s="229" t="s">
        <v>111</v>
      </c>
      <c r="F36" s="615"/>
      <c r="G36" s="165">
        <v>58873.4</v>
      </c>
    </row>
    <row r="37" spans="1:7" ht="42.75" customHeight="1">
      <c r="A37" s="134"/>
      <c r="B37" s="135"/>
      <c r="C37" s="135"/>
      <c r="D37" s="94" t="s">
        <v>90</v>
      </c>
      <c r="E37" s="229" t="s">
        <v>112</v>
      </c>
      <c r="F37" s="615"/>
      <c r="G37" s="165">
        <v>66413.3</v>
      </c>
    </row>
    <row r="38" spans="1:7" ht="43.5" customHeight="1">
      <c r="A38" s="134"/>
      <c r="B38" s="135"/>
      <c r="C38" s="135"/>
      <c r="D38" s="94" t="s">
        <v>90</v>
      </c>
      <c r="E38" s="229" t="s">
        <v>113</v>
      </c>
      <c r="F38" s="615"/>
      <c r="G38" s="165">
        <v>81772.899999999994</v>
      </c>
    </row>
    <row r="39" spans="1:7" ht="41.25" customHeight="1">
      <c r="A39" s="134"/>
      <c r="B39" s="135"/>
      <c r="C39" s="135"/>
      <c r="D39" s="94" t="s">
        <v>90</v>
      </c>
      <c r="E39" s="229" t="s">
        <v>114</v>
      </c>
      <c r="F39" s="615"/>
      <c r="G39" s="165">
        <v>82385.600000000006</v>
      </c>
    </row>
    <row r="40" spans="1:7" ht="41.25" customHeight="1">
      <c r="A40" s="134"/>
      <c r="B40" s="135"/>
      <c r="C40" s="135"/>
      <c r="D40" s="94" t="s">
        <v>90</v>
      </c>
      <c r="E40" s="229" t="s">
        <v>828</v>
      </c>
      <c r="F40" s="615"/>
      <c r="G40" s="165">
        <v>4143.5</v>
      </c>
    </row>
    <row r="41" spans="1:7" ht="43.5" customHeight="1">
      <c r="A41" s="134"/>
      <c r="B41" s="135"/>
      <c r="C41" s="135"/>
      <c r="D41" s="94" t="s">
        <v>90</v>
      </c>
      <c r="E41" s="229" t="s">
        <v>115</v>
      </c>
      <c r="F41" s="615"/>
      <c r="G41" s="165">
        <v>190248.4</v>
      </c>
    </row>
    <row r="42" spans="1:7" ht="56.25" customHeight="1">
      <c r="A42" s="134"/>
      <c r="B42" s="135"/>
      <c r="C42" s="135"/>
      <c r="D42" s="94" t="s">
        <v>116</v>
      </c>
      <c r="E42" s="229" t="s">
        <v>117</v>
      </c>
      <c r="F42" s="615"/>
      <c r="G42" s="165">
        <v>9295.1</v>
      </c>
    </row>
    <row r="43" spans="1:7" ht="60" customHeight="1">
      <c r="A43" s="134"/>
      <c r="B43" s="135"/>
      <c r="C43" s="135"/>
      <c r="D43" s="94" t="s">
        <v>90</v>
      </c>
      <c r="E43" s="229" t="s">
        <v>118</v>
      </c>
      <c r="F43" s="615"/>
      <c r="G43" s="165">
        <v>260166.2</v>
      </c>
    </row>
    <row r="44" spans="1:7" ht="40.5" customHeight="1">
      <c r="A44" s="134"/>
      <c r="B44" s="135"/>
      <c r="C44" s="135"/>
      <c r="D44" s="94" t="s">
        <v>90</v>
      </c>
      <c r="E44" s="229" t="s">
        <v>119</v>
      </c>
      <c r="F44" s="615"/>
      <c r="G44" s="165">
        <v>17886</v>
      </c>
    </row>
    <row r="45" spans="1:7" ht="42.75" customHeight="1">
      <c r="A45" s="134"/>
      <c r="B45" s="135"/>
      <c r="C45" s="135"/>
      <c r="D45" s="94" t="s">
        <v>90</v>
      </c>
      <c r="E45" s="229" t="s">
        <v>120</v>
      </c>
      <c r="F45" s="615"/>
      <c r="G45" s="165">
        <v>29341</v>
      </c>
    </row>
    <row r="46" spans="1:7" ht="75.75" customHeight="1">
      <c r="A46" s="134"/>
      <c r="B46" s="135"/>
      <c r="C46" s="135"/>
      <c r="D46" s="94" t="s">
        <v>90</v>
      </c>
      <c r="E46" s="229" t="s">
        <v>639</v>
      </c>
      <c r="F46" s="615"/>
      <c r="G46" s="165">
        <v>346955.3</v>
      </c>
    </row>
    <row r="47" spans="1:7" ht="75.75" customHeight="1">
      <c r="A47" s="134"/>
      <c r="B47" s="135"/>
      <c r="C47" s="135"/>
      <c r="D47" s="94" t="s">
        <v>90</v>
      </c>
      <c r="E47" s="229" t="s">
        <v>829</v>
      </c>
      <c r="F47" s="615"/>
      <c r="G47" s="165">
        <v>23002.400000000001</v>
      </c>
    </row>
    <row r="48" spans="1:7" ht="63.75" customHeight="1">
      <c r="A48" s="134"/>
      <c r="B48" s="135"/>
      <c r="C48" s="135"/>
      <c r="D48" s="94" t="s">
        <v>122</v>
      </c>
      <c r="E48" s="229" t="s">
        <v>830</v>
      </c>
      <c r="F48" s="615"/>
      <c r="G48" s="165">
        <v>33752.6</v>
      </c>
    </row>
    <row r="49" spans="1:7" ht="135" customHeight="1">
      <c r="A49" s="134"/>
      <c r="B49" s="135"/>
      <c r="C49" s="135"/>
      <c r="D49" s="94" t="s">
        <v>123</v>
      </c>
      <c r="E49" s="229" t="s">
        <v>831</v>
      </c>
      <c r="F49" s="615"/>
      <c r="G49" s="165">
        <v>42962.6</v>
      </c>
    </row>
    <row r="50" spans="1:7" ht="65.25" customHeight="1">
      <c r="A50" s="134"/>
      <c r="B50" s="135"/>
      <c r="C50" s="135"/>
      <c r="D50" s="94" t="s">
        <v>124</v>
      </c>
      <c r="E50" s="229" t="s">
        <v>121</v>
      </c>
      <c r="F50" s="615"/>
      <c r="G50" s="165">
        <v>13248.6</v>
      </c>
    </row>
    <row r="51" spans="1:7" ht="77.25" customHeight="1">
      <c r="A51" s="134"/>
      <c r="B51" s="135"/>
      <c r="C51" s="135"/>
      <c r="D51" s="94" t="s">
        <v>125</v>
      </c>
      <c r="E51" s="229" t="s">
        <v>832</v>
      </c>
      <c r="F51" s="601"/>
      <c r="G51" s="165">
        <v>47112.4</v>
      </c>
    </row>
    <row r="52" spans="1:7" ht="42.75">
      <c r="A52" s="134"/>
      <c r="B52" s="135"/>
      <c r="C52" s="135"/>
      <c r="D52" s="96"/>
      <c r="E52" s="97"/>
      <c r="F52" s="98" t="s">
        <v>126</v>
      </c>
      <c r="G52" s="166">
        <f>SUM(G13:G51)</f>
        <v>4749008.5</v>
      </c>
    </row>
    <row r="53" spans="1:7" ht="62.25" customHeight="1">
      <c r="A53" s="134"/>
      <c r="B53" s="135"/>
      <c r="C53" s="135"/>
      <c r="D53" s="94" t="s">
        <v>127</v>
      </c>
      <c r="E53" s="229" t="s">
        <v>128</v>
      </c>
      <c r="F53" s="597" t="s">
        <v>833</v>
      </c>
      <c r="G53" s="165">
        <v>37071.5</v>
      </c>
    </row>
    <row r="54" spans="1:7" ht="62.25" customHeight="1">
      <c r="A54" s="134"/>
      <c r="B54" s="135"/>
      <c r="C54" s="135"/>
      <c r="D54" s="94" t="s">
        <v>127</v>
      </c>
      <c r="E54" s="229" t="s">
        <v>129</v>
      </c>
      <c r="F54" s="597"/>
      <c r="G54" s="165">
        <v>2700</v>
      </c>
    </row>
    <row r="55" spans="1:7" ht="62.25" customHeight="1">
      <c r="A55" s="134"/>
      <c r="B55" s="135"/>
      <c r="C55" s="135"/>
      <c r="D55" s="94" t="s">
        <v>127</v>
      </c>
      <c r="E55" s="229" t="s">
        <v>834</v>
      </c>
      <c r="F55" s="597"/>
      <c r="G55" s="165">
        <v>17318.7</v>
      </c>
    </row>
    <row r="56" spans="1:7" ht="55.5" customHeight="1">
      <c r="A56" s="134"/>
      <c r="B56" s="135"/>
      <c r="C56" s="135"/>
      <c r="D56" s="94" t="s">
        <v>127</v>
      </c>
      <c r="E56" s="229" t="s">
        <v>835</v>
      </c>
      <c r="F56" s="597"/>
      <c r="G56" s="165">
        <v>9316.4</v>
      </c>
    </row>
    <row r="57" spans="1:7" ht="49.5" customHeight="1">
      <c r="A57" s="134"/>
      <c r="B57" s="135"/>
      <c r="C57" s="135"/>
      <c r="D57" s="94" t="s">
        <v>127</v>
      </c>
      <c r="E57" s="229" t="s">
        <v>836</v>
      </c>
      <c r="F57" s="597"/>
      <c r="G57" s="165">
        <v>11402.9</v>
      </c>
    </row>
    <row r="58" spans="1:7" ht="47.25" customHeight="1">
      <c r="A58" s="134"/>
      <c r="B58" s="135"/>
      <c r="C58" s="135"/>
      <c r="D58" s="99"/>
      <c r="E58" s="229"/>
      <c r="F58" s="98" t="s">
        <v>130</v>
      </c>
      <c r="G58" s="166">
        <f>SUM(G53:G57)</f>
        <v>77809.499999999985</v>
      </c>
    </row>
    <row r="59" spans="1:7" ht="62.25" customHeight="1">
      <c r="A59" s="134"/>
      <c r="B59" s="135"/>
      <c r="C59" s="135"/>
      <c r="D59" s="94" t="s">
        <v>127</v>
      </c>
      <c r="E59" s="229" t="s">
        <v>837</v>
      </c>
      <c r="F59" s="594" t="s">
        <v>838</v>
      </c>
      <c r="G59" s="165">
        <v>9762.4</v>
      </c>
    </row>
    <row r="60" spans="1:7" ht="62.25" customHeight="1">
      <c r="A60" s="134"/>
      <c r="B60" s="135"/>
      <c r="C60" s="135"/>
      <c r="D60" s="94" t="s">
        <v>127</v>
      </c>
      <c r="E60" s="229" t="s">
        <v>839</v>
      </c>
      <c r="F60" s="596"/>
      <c r="G60" s="165">
        <v>4067.7</v>
      </c>
    </row>
    <row r="61" spans="1:7" ht="62.25" customHeight="1">
      <c r="A61" s="134"/>
      <c r="B61" s="135"/>
      <c r="C61" s="135"/>
      <c r="D61" s="94"/>
      <c r="E61" s="229"/>
      <c r="F61" s="224" t="s">
        <v>840</v>
      </c>
      <c r="G61" s="167">
        <f>SUM(G59:G60)</f>
        <v>13830.099999999999</v>
      </c>
    </row>
    <row r="62" spans="1:7" ht="76.5" customHeight="1">
      <c r="A62" s="134"/>
      <c r="B62" s="135"/>
      <c r="C62" s="135"/>
      <c r="D62" s="94" t="s">
        <v>127</v>
      </c>
      <c r="E62" s="229" t="s">
        <v>841</v>
      </c>
      <c r="F62" s="597"/>
      <c r="G62" s="165">
        <v>58853</v>
      </c>
    </row>
    <row r="63" spans="1:7" ht="41.25" customHeight="1">
      <c r="A63" s="134"/>
      <c r="B63" s="135"/>
      <c r="C63" s="135"/>
      <c r="D63" s="94" t="s">
        <v>127</v>
      </c>
      <c r="E63" s="229" t="s">
        <v>842</v>
      </c>
      <c r="F63" s="597"/>
      <c r="G63" s="165">
        <v>22216.2</v>
      </c>
    </row>
    <row r="64" spans="1:7" ht="63" customHeight="1">
      <c r="A64" s="134"/>
      <c r="B64" s="135"/>
      <c r="C64" s="135"/>
      <c r="D64" s="94" t="s">
        <v>127</v>
      </c>
      <c r="E64" s="229" t="s">
        <v>843</v>
      </c>
      <c r="F64" s="597"/>
      <c r="G64" s="165">
        <v>28830.9</v>
      </c>
    </row>
    <row r="65" spans="1:7" ht="49.5" customHeight="1">
      <c r="A65" s="134"/>
      <c r="B65" s="135"/>
      <c r="C65" s="135"/>
      <c r="D65" s="99"/>
      <c r="E65" s="229"/>
      <c r="F65" s="224" t="s">
        <v>844</v>
      </c>
      <c r="G65" s="166">
        <f>SUM(G62:G64)</f>
        <v>109900.1</v>
      </c>
    </row>
    <row r="66" spans="1:7" ht="45" customHeight="1">
      <c r="A66" s="134"/>
      <c r="B66" s="135"/>
      <c r="C66" s="135"/>
      <c r="D66" s="94" t="s">
        <v>127</v>
      </c>
      <c r="E66" s="229" t="s">
        <v>845</v>
      </c>
      <c r="F66" s="600" t="s">
        <v>846</v>
      </c>
      <c r="G66" s="165">
        <v>1868.4</v>
      </c>
    </row>
    <row r="67" spans="1:7" ht="45" customHeight="1">
      <c r="A67" s="134"/>
      <c r="B67" s="135"/>
      <c r="C67" s="135"/>
      <c r="D67" s="94" t="s">
        <v>127</v>
      </c>
      <c r="E67" s="229" t="s">
        <v>847</v>
      </c>
      <c r="F67" s="601"/>
      <c r="G67" s="165">
        <v>17762.900000000001</v>
      </c>
    </row>
    <row r="68" spans="1:7" ht="53.25" customHeight="1">
      <c r="A68" s="134"/>
      <c r="B68" s="135"/>
      <c r="C68" s="135"/>
      <c r="D68" s="99"/>
      <c r="E68" s="229"/>
      <c r="F68" s="98" t="s">
        <v>131</v>
      </c>
      <c r="G68" s="166">
        <f>SUM(G66:G67)</f>
        <v>19631.300000000003</v>
      </c>
    </row>
    <row r="69" spans="1:7" ht="60.75" customHeight="1">
      <c r="A69" s="134"/>
      <c r="B69" s="135"/>
      <c r="C69" s="135"/>
      <c r="D69" s="94" t="s">
        <v>127</v>
      </c>
      <c r="E69" s="229" t="s">
        <v>848</v>
      </c>
      <c r="F69" s="594" t="s">
        <v>849</v>
      </c>
      <c r="G69" s="165">
        <v>72899.600000000006</v>
      </c>
    </row>
    <row r="70" spans="1:7" ht="60.75" customHeight="1">
      <c r="A70" s="134"/>
      <c r="B70" s="135"/>
      <c r="C70" s="135"/>
      <c r="D70" s="94" t="s">
        <v>1029</v>
      </c>
      <c r="E70" s="229" t="s">
        <v>1030</v>
      </c>
      <c r="F70" s="595"/>
      <c r="G70" s="165">
        <v>27558.799999999999</v>
      </c>
    </row>
    <row r="71" spans="1:7" ht="76.5" customHeight="1">
      <c r="A71" s="134"/>
      <c r="B71" s="135"/>
      <c r="C71" s="135"/>
      <c r="D71" s="94" t="s">
        <v>1031</v>
      </c>
      <c r="E71" s="229" t="s">
        <v>850</v>
      </c>
      <c r="F71" s="595"/>
      <c r="G71" s="165">
        <v>14500.3</v>
      </c>
    </row>
    <row r="72" spans="1:7" ht="47.25" customHeight="1">
      <c r="A72" s="134"/>
      <c r="B72" s="135"/>
      <c r="C72" s="135"/>
      <c r="D72" s="94" t="s">
        <v>127</v>
      </c>
      <c r="E72" s="229" t="s">
        <v>851</v>
      </c>
      <c r="F72" s="595"/>
      <c r="G72" s="165">
        <v>5112</v>
      </c>
    </row>
    <row r="73" spans="1:7" ht="47.25" customHeight="1">
      <c r="A73" s="134"/>
      <c r="B73" s="135"/>
      <c r="C73" s="135"/>
      <c r="D73" s="94" t="s">
        <v>127</v>
      </c>
      <c r="E73" s="229" t="s">
        <v>852</v>
      </c>
      <c r="F73" s="595"/>
      <c r="G73" s="165">
        <v>4500</v>
      </c>
    </row>
    <row r="74" spans="1:7" ht="50.25" customHeight="1">
      <c r="A74" s="134"/>
      <c r="B74" s="135"/>
      <c r="C74" s="135"/>
      <c r="D74" s="94" t="s">
        <v>132</v>
      </c>
      <c r="E74" s="594" t="s">
        <v>133</v>
      </c>
      <c r="F74" s="595"/>
      <c r="G74" s="165">
        <v>16482.5</v>
      </c>
    </row>
    <row r="75" spans="1:7" ht="48.75" customHeight="1">
      <c r="A75" s="134"/>
      <c r="B75" s="135"/>
      <c r="C75" s="135"/>
      <c r="D75" s="94" t="s">
        <v>134</v>
      </c>
      <c r="E75" s="595"/>
      <c r="F75" s="595"/>
      <c r="G75" s="165">
        <v>11162.800000000001</v>
      </c>
    </row>
    <row r="76" spans="1:7" ht="49.5" customHeight="1">
      <c r="A76" s="134"/>
      <c r="B76" s="135"/>
      <c r="C76" s="135"/>
      <c r="D76" s="94" t="s">
        <v>135</v>
      </c>
      <c r="E76" s="595"/>
      <c r="F76" s="595"/>
      <c r="G76" s="165">
        <v>4540.4000000000005</v>
      </c>
    </row>
    <row r="77" spans="1:7" ht="36.75" customHeight="1">
      <c r="A77" s="134"/>
      <c r="B77" s="135"/>
      <c r="C77" s="135"/>
      <c r="D77" s="94" t="s">
        <v>136</v>
      </c>
      <c r="E77" s="595"/>
      <c r="F77" s="595"/>
      <c r="G77" s="165">
        <v>5903.2000000000007</v>
      </c>
    </row>
    <row r="78" spans="1:7" ht="45.75" customHeight="1">
      <c r="A78" s="134"/>
      <c r="B78" s="135"/>
      <c r="C78" s="135"/>
      <c r="D78" s="94" t="s">
        <v>137</v>
      </c>
      <c r="E78" s="595"/>
      <c r="F78" s="595"/>
      <c r="G78" s="165">
        <v>80399.099999999991</v>
      </c>
    </row>
    <row r="79" spans="1:7" ht="43.5" customHeight="1">
      <c r="A79" s="134"/>
      <c r="B79" s="135"/>
      <c r="C79" s="135"/>
      <c r="D79" s="94" t="s">
        <v>138</v>
      </c>
      <c r="E79" s="595"/>
      <c r="F79" s="595"/>
      <c r="G79" s="165">
        <v>112622.1</v>
      </c>
    </row>
    <row r="80" spans="1:7" ht="39.75" customHeight="1">
      <c r="A80" s="134"/>
      <c r="B80" s="135"/>
      <c r="C80" s="135"/>
      <c r="D80" s="94" t="s">
        <v>139</v>
      </c>
      <c r="E80" s="595"/>
      <c r="F80" s="595"/>
      <c r="G80" s="165">
        <v>0</v>
      </c>
    </row>
    <row r="81" spans="1:7" ht="50.25" customHeight="1">
      <c r="A81" s="134"/>
      <c r="B81" s="135"/>
      <c r="C81" s="135"/>
      <c r="D81" s="94" t="s">
        <v>140</v>
      </c>
      <c r="E81" s="595"/>
      <c r="F81" s="595"/>
      <c r="G81" s="165">
        <v>6988.5</v>
      </c>
    </row>
    <row r="82" spans="1:7" ht="56.25" customHeight="1">
      <c r="A82" s="134"/>
      <c r="B82" s="135"/>
      <c r="C82" s="135"/>
      <c r="D82" s="94" t="s">
        <v>141</v>
      </c>
      <c r="E82" s="595"/>
      <c r="F82" s="595"/>
      <c r="G82" s="165">
        <v>5332.5</v>
      </c>
    </row>
    <row r="83" spans="1:7" ht="114" customHeight="1">
      <c r="A83" s="134"/>
      <c r="B83" s="135"/>
      <c r="C83" s="135"/>
      <c r="D83" s="94" t="s">
        <v>142</v>
      </c>
      <c r="E83" s="595"/>
      <c r="F83" s="595"/>
      <c r="G83" s="165">
        <v>32621.1</v>
      </c>
    </row>
    <row r="84" spans="1:7" ht="48" customHeight="1">
      <c r="A84" s="134"/>
      <c r="B84" s="135"/>
      <c r="C84" s="135"/>
      <c r="D84" s="94" t="s">
        <v>143</v>
      </c>
      <c r="E84" s="595"/>
      <c r="F84" s="595"/>
      <c r="G84" s="165">
        <v>11403</v>
      </c>
    </row>
    <row r="85" spans="1:7" ht="43.5" customHeight="1">
      <c r="A85" s="134"/>
      <c r="B85" s="135"/>
      <c r="C85" s="135"/>
      <c r="D85" s="94" t="s">
        <v>144</v>
      </c>
      <c r="E85" s="595"/>
      <c r="F85" s="595"/>
      <c r="G85" s="165">
        <v>70591.100000000006</v>
      </c>
    </row>
    <row r="86" spans="1:7" ht="53.25" customHeight="1">
      <c r="A86" s="134"/>
      <c r="B86" s="135"/>
      <c r="C86" s="135"/>
      <c r="D86" s="94" t="s">
        <v>145</v>
      </c>
      <c r="E86" s="595"/>
      <c r="F86" s="595"/>
      <c r="G86" s="165">
        <v>5631.8</v>
      </c>
    </row>
    <row r="87" spans="1:7" ht="81.75" customHeight="1">
      <c r="A87" s="134"/>
      <c r="B87" s="135"/>
      <c r="C87" s="135"/>
      <c r="D87" s="94" t="s">
        <v>146</v>
      </c>
      <c r="E87" s="595"/>
      <c r="F87" s="595"/>
      <c r="G87" s="165">
        <v>12518.4</v>
      </c>
    </row>
    <row r="88" spans="1:7" ht="48.75" customHeight="1">
      <c r="A88" s="134"/>
      <c r="B88" s="135"/>
      <c r="C88" s="135"/>
      <c r="D88" s="94" t="s">
        <v>147</v>
      </c>
      <c r="E88" s="595"/>
      <c r="F88" s="595"/>
      <c r="G88" s="165">
        <v>4907.8999999999996</v>
      </c>
    </row>
    <row r="89" spans="1:7" ht="70.5" customHeight="1">
      <c r="A89" s="134"/>
      <c r="B89" s="135"/>
      <c r="C89" s="135"/>
      <c r="D89" s="94" t="s">
        <v>148</v>
      </c>
      <c r="E89" s="595"/>
      <c r="F89" s="595"/>
      <c r="G89" s="165">
        <v>5883.9000000000005</v>
      </c>
    </row>
    <row r="90" spans="1:7" ht="62.25" customHeight="1">
      <c r="A90" s="134"/>
      <c r="B90" s="135"/>
      <c r="C90" s="135"/>
      <c r="D90" s="94" t="s">
        <v>150</v>
      </c>
      <c r="E90" s="595"/>
      <c r="F90" s="595"/>
      <c r="G90" s="165">
        <v>8325.9</v>
      </c>
    </row>
    <row r="91" spans="1:7" ht="57" customHeight="1">
      <c r="A91" s="134"/>
      <c r="B91" s="135"/>
      <c r="C91" s="135"/>
      <c r="D91" s="94" t="s">
        <v>151</v>
      </c>
      <c r="E91" s="595"/>
      <c r="F91" s="595"/>
      <c r="G91" s="165">
        <v>7102.5</v>
      </c>
    </row>
    <row r="92" spans="1:7" ht="42.75" customHeight="1">
      <c r="A92" s="134"/>
      <c r="B92" s="135"/>
      <c r="C92" s="135"/>
      <c r="D92" s="94" t="s">
        <v>152</v>
      </c>
      <c r="E92" s="595"/>
      <c r="F92" s="595"/>
      <c r="G92" s="165">
        <v>11671.400000000001</v>
      </c>
    </row>
    <row r="93" spans="1:7" ht="40.5">
      <c r="A93" s="134"/>
      <c r="B93" s="135"/>
      <c r="C93" s="135"/>
      <c r="D93" s="94" t="s">
        <v>153</v>
      </c>
      <c r="E93" s="595"/>
      <c r="F93" s="595"/>
      <c r="G93" s="165">
        <v>5204.5</v>
      </c>
    </row>
    <row r="94" spans="1:7" ht="35.25" customHeight="1">
      <c r="A94" s="134"/>
      <c r="B94" s="135"/>
      <c r="C94" s="135"/>
      <c r="D94" s="94" t="s">
        <v>154</v>
      </c>
      <c r="E94" s="595"/>
      <c r="F94" s="595"/>
      <c r="G94" s="165">
        <v>5675.7</v>
      </c>
    </row>
    <row r="95" spans="1:7" ht="52.5" customHeight="1">
      <c r="A95" s="134"/>
      <c r="B95" s="135"/>
      <c r="C95" s="135"/>
      <c r="D95" s="94" t="s">
        <v>155</v>
      </c>
      <c r="E95" s="595"/>
      <c r="F95" s="595"/>
      <c r="G95" s="165">
        <v>4908.7</v>
      </c>
    </row>
    <row r="96" spans="1:7" ht="52.5" customHeight="1">
      <c r="A96" s="134"/>
      <c r="B96" s="135"/>
      <c r="C96" s="135"/>
      <c r="D96" s="94" t="s">
        <v>156</v>
      </c>
      <c r="E96" s="595"/>
      <c r="F96" s="595"/>
      <c r="G96" s="165">
        <v>3621.3</v>
      </c>
    </row>
    <row r="97" spans="1:7" ht="43.5" customHeight="1">
      <c r="A97" s="134"/>
      <c r="B97" s="135"/>
      <c r="C97" s="135"/>
      <c r="D97" s="94" t="s">
        <v>157</v>
      </c>
      <c r="E97" s="595"/>
      <c r="F97" s="595"/>
      <c r="G97" s="165">
        <v>5056.5</v>
      </c>
    </row>
    <row r="98" spans="1:7" ht="48.75" customHeight="1">
      <c r="A98" s="134"/>
      <c r="B98" s="135"/>
      <c r="C98" s="135"/>
      <c r="D98" s="94" t="s">
        <v>158</v>
      </c>
      <c r="E98" s="595"/>
      <c r="F98" s="595"/>
      <c r="G98" s="165">
        <v>7564.5</v>
      </c>
    </row>
    <row r="99" spans="1:7" ht="78" customHeight="1">
      <c r="A99" s="134"/>
      <c r="B99" s="135"/>
      <c r="C99" s="135"/>
      <c r="D99" s="94" t="s">
        <v>159</v>
      </c>
      <c r="E99" s="595"/>
      <c r="F99" s="595"/>
      <c r="G99" s="165">
        <v>3808.8</v>
      </c>
    </row>
    <row r="100" spans="1:7" ht="60.75" customHeight="1">
      <c r="A100" s="134"/>
      <c r="B100" s="135"/>
      <c r="C100" s="135"/>
      <c r="D100" s="94" t="s">
        <v>160</v>
      </c>
      <c r="E100" s="595"/>
      <c r="F100" s="595"/>
      <c r="G100" s="165">
        <v>5858.6</v>
      </c>
    </row>
    <row r="101" spans="1:7" ht="51.75" customHeight="1">
      <c r="A101" s="134"/>
      <c r="B101" s="135"/>
      <c r="C101" s="135"/>
      <c r="D101" s="94" t="s">
        <v>161</v>
      </c>
      <c r="E101" s="595"/>
      <c r="F101" s="595"/>
      <c r="G101" s="165">
        <v>2856</v>
      </c>
    </row>
    <row r="102" spans="1:7" ht="48.75" customHeight="1">
      <c r="A102" s="134"/>
      <c r="B102" s="135"/>
      <c r="C102" s="135"/>
      <c r="D102" s="94" t="s">
        <v>162</v>
      </c>
      <c r="E102" s="595"/>
      <c r="F102" s="595"/>
      <c r="G102" s="165">
        <v>2802.6</v>
      </c>
    </row>
    <row r="103" spans="1:7" ht="57.75" customHeight="1">
      <c r="A103" s="134"/>
      <c r="B103" s="135"/>
      <c r="C103" s="135"/>
      <c r="D103" s="94" t="s">
        <v>163</v>
      </c>
      <c r="E103" s="595"/>
      <c r="F103" s="595"/>
      <c r="G103" s="165">
        <v>3736.8</v>
      </c>
    </row>
    <row r="104" spans="1:7" ht="49.5" customHeight="1">
      <c r="A104" s="134"/>
      <c r="B104" s="135"/>
      <c r="C104" s="135"/>
      <c r="D104" s="94" t="s">
        <v>164</v>
      </c>
      <c r="E104" s="595"/>
      <c r="F104" s="595"/>
      <c r="G104" s="165">
        <v>3736.8</v>
      </c>
    </row>
    <row r="105" spans="1:7" ht="51" customHeight="1">
      <c r="A105" s="134"/>
      <c r="B105" s="135"/>
      <c r="C105" s="135"/>
      <c r="D105" s="94" t="s">
        <v>165</v>
      </c>
      <c r="E105" s="595"/>
      <c r="F105" s="595"/>
      <c r="G105" s="165">
        <v>3736.8</v>
      </c>
    </row>
    <row r="106" spans="1:7" ht="39.75" customHeight="1">
      <c r="A106" s="134"/>
      <c r="B106" s="135"/>
      <c r="C106" s="135"/>
      <c r="D106" s="100" t="s">
        <v>166</v>
      </c>
      <c r="E106" s="595"/>
      <c r="F106" s="595"/>
      <c r="G106" s="165">
        <v>1868.4</v>
      </c>
    </row>
    <row r="107" spans="1:7" ht="45.75" customHeight="1">
      <c r="A107" s="134"/>
      <c r="B107" s="135"/>
      <c r="C107" s="135"/>
      <c r="D107" s="94" t="s">
        <v>167</v>
      </c>
      <c r="E107" s="595"/>
      <c r="F107" s="595"/>
      <c r="G107" s="165">
        <v>2802.6</v>
      </c>
    </row>
    <row r="108" spans="1:7" ht="61.5" customHeight="1">
      <c r="A108" s="134"/>
      <c r="B108" s="135"/>
      <c r="C108" s="135"/>
      <c r="D108" s="101" t="s">
        <v>853</v>
      </c>
      <c r="E108" s="596"/>
      <c r="F108" s="595"/>
      <c r="G108" s="165">
        <v>0</v>
      </c>
    </row>
    <row r="109" spans="1:7" ht="61.5" customHeight="1">
      <c r="A109" s="134"/>
      <c r="B109" s="135"/>
      <c r="C109" s="135"/>
      <c r="D109" s="94" t="s">
        <v>149</v>
      </c>
      <c r="E109" s="594" t="s">
        <v>643</v>
      </c>
      <c r="F109" s="595"/>
      <c r="G109" s="165">
        <v>0</v>
      </c>
    </row>
    <row r="110" spans="1:7" ht="60.75" customHeight="1">
      <c r="A110" s="134"/>
      <c r="B110" s="135"/>
      <c r="C110" s="135"/>
      <c r="D110" s="94" t="s">
        <v>1032</v>
      </c>
      <c r="E110" s="595"/>
      <c r="F110" s="595"/>
      <c r="G110" s="165">
        <v>10000</v>
      </c>
    </row>
    <row r="111" spans="1:7" ht="53.25" customHeight="1">
      <c r="A111" s="134"/>
      <c r="B111" s="135"/>
      <c r="C111" s="135"/>
      <c r="D111" s="94" t="s">
        <v>1033</v>
      </c>
      <c r="E111" s="596"/>
      <c r="F111" s="595"/>
      <c r="G111" s="165">
        <v>0</v>
      </c>
    </row>
    <row r="112" spans="1:7" ht="153" customHeight="1">
      <c r="A112" s="134"/>
      <c r="B112" s="135"/>
      <c r="C112" s="135"/>
      <c r="D112" s="94" t="s">
        <v>1034</v>
      </c>
      <c r="E112" s="229" t="s">
        <v>1035</v>
      </c>
      <c r="F112" s="595"/>
      <c r="G112" s="165">
        <v>603173.80000000005</v>
      </c>
    </row>
    <row r="113" spans="1:7" ht="54" customHeight="1">
      <c r="A113" s="134"/>
      <c r="B113" s="135"/>
      <c r="C113" s="135"/>
      <c r="D113" s="94" t="s">
        <v>187</v>
      </c>
      <c r="E113" s="229" t="s">
        <v>854</v>
      </c>
      <c r="F113" s="595"/>
      <c r="G113" s="165">
        <v>5000</v>
      </c>
    </row>
    <row r="114" spans="1:7" ht="67.5">
      <c r="A114" s="134"/>
      <c r="B114" s="135"/>
      <c r="C114" s="135"/>
      <c r="D114" s="94" t="s">
        <v>188</v>
      </c>
      <c r="E114" s="229" t="s">
        <v>855</v>
      </c>
      <c r="F114" s="595"/>
      <c r="G114" s="165">
        <v>317335.09999999998</v>
      </c>
    </row>
    <row r="115" spans="1:7" ht="49.5" customHeight="1">
      <c r="A115" s="134"/>
      <c r="B115" s="135"/>
      <c r="C115" s="135"/>
      <c r="D115" s="94" t="s">
        <v>189</v>
      </c>
      <c r="E115" s="594" t="s">
        <v>643</v>
      </c>
      <c r="F115" s="595"/>
      <c r="G115" s="165">
        <v>2802.5</v>
      </c>
    </row>
    <row r="116" spans="1:7" ht="42" customHeight="1">
      <c r="A116" s="134"/>
      <c r="B116" s="135"/>
      <c r="C116" s="135"/>
      <c r="D116" s="94" t="s">
        <v>190</v>
      </c>
      <c r="E116" s="596"/>
      <c r="F116" s="595"/>
      <c r="G116" s="165">
        <v>5708.9</v>
      </c>
    </row>
    <row r="117" spans="1:7" ht="62.25" customHeight="1">
      <c r="A117" s="134"/>
      <c r="B117" s="135"/>
      <c r="C117" s="135"/>
      <c r="D117" s="94" t="s">
        <v>1036</v>
      </c>
      <c r="E117" s="226" t="s">
        <v>1037</v>
      </c>
      <c r="F117" s="595"/>
      <c r="G117" s="165">
        <v>15000</v>
      </c>
    </row>
    <row r="118" spans="1:7" ht="51" customHeight="1">
      <c r="A118" s="134"/>
      <c r="B118" s="135"/>
      <c r="C118" s="135"/>
      <c r="D118" s="94" t="s">
        <v>168</v>
      </c>
      <c r="E118" s="594" t="s">
        <v>857</v>
      </c>
      <c r="F118" s="595"/>
      <c r="G118" s="165">
        <v>10265.4</v>
      </c>
    </row>
    <row r="119" spans="1:7" ht="65.25" customHeight="1">
      <c r="A119" s="134"/>
      <c r="B119" s="135"/>
      <c r="C119" s="135"/>
      <c r="D119" s="94" t="s">
        <v>1038</v>
      </c>
      <c r="E119" s="595"/>
      <c r="F119" s="595"/>
      <c r="G119" s="165">
        <v>13672.5</v>
      </c>
    </row>
    <row r="120" spans="1:7" ht="64.5" customHeight="1">
      <c r="A120" s="134"/>
      <c r="B120" s="135"/>
      <c r="C120" s="135"/>
      <c r="D120" s="94" t="s">
        <v>1039</v>
      </c>
      <c r="E120" s="595"/>
      <c r="F120" s="595"/>
      <c r="G120" s="165">
        <v>9608.2000000000007</v>
      </c>
    </row>
    <row r="121" spans="1:7" ht="67.5" customHeight="1">
      <c r="A121" s="134"/>
      <c r="B121" s="135"/>
      <c r="C121" s="135"/>
      <c r="D121" s="94" t="s">
        <v>169</v>
      </c>
      <c r="E121" s="595"/>
      <c r="F121" s="595"/>
      <c r="G121" s="165">
        <v>6030</v>
      </c>
    </row>
    <row r="122" spans="1:7" ht="62.25" customHeight="1">
      <c r="A122" s="134"/>
      <c r="B122" s="135"/>
      <c r="C122" s="135"/>
      <c r="D122" s="94" t="s">
        <v>170</v>
      </c>
      <c r="E122" s="595"/>
      <c r="F122" s="595"/>
      <c r="G122" s="165">
        <v>4867.5999999999995</v>
      </c>
    </row>
    <row r="123" spans="1:7" ht="63.75" customHeight="1">
      <c r="A123" s="134"/>
      <c r="B123" s="135"/>
      <c r="C123" s="135"/>
      <c r="D123" s="94" t="s">
        <v>171</v>
      </c>
      <c r="E123" s="595"/>
      <c r="F123" s="595"/>
      <c r="G123" s="165">
        <v>0</v>
      </c>
    </row>
    <row r="124" spans="1:7" ht="50.25" customHeight="1">
      <c r="A124" s="134"/>
      <c r="B124" s="135"/>
      <c r="C124" s="135"/>
      <c r="D124" s="94" t="s">
        <v>172</v>
      </c>
      <c r="E124" s="595"/>
      <c r="F124" s="595"/>
      <c r="G124" s="165">
        <v>8004.7000000000007</v>
      </c>
    </row>
    <row r="125" spans="1:7" ht="63" customHeight="1">
      <c r="A125" s="134"/>
      <c r="B125" s="135"/>
      <c r="C125" s="135"/>
      <c r="D125" s="94" t="s">
        <v>173</v>
      </c>
      <c r="E125" s="595"/>
      <c r="F125" s="595"/>
      <c r="G125" s="165">
        <v>5432.1</v>
      </c>
    </row>
    <row r="126" spans="1:7" ht="54" customHeight="1">
      <c r="A126" s="134"/>
      <c r="B126" s="135"/>
      <c r="C126" s="135"/>
      <c r="D126" s="94" t="s">
        <v>174</v>
      </c>
      <c r="E126" s="595"/>
      <c r="F126" s="595"/>
      <c r="G126" s="165">
        <v>3232.9</v>
      </c>
    </row>
    <row r="127" spans="1:7" ht="64.5" customHeight="1">
      <c r="A127" s="134"/>
      <c r="B127" s="135"/>
      <c r="C127" s="135"/>
      <c r="D127" s="94" t="s">
        <v>175</v>
      </c>
      <c r="E127" s="595"/>
      <c r="F127" s="595"/>
      <c r="G127" s="165">
        <v>4716.1000000000004</v>
      </c>
    </row>
    <row r="128" spans="1:7" ht="64.5" customHeight="1">
      <c r="A128" s="134"/>
      <c r="B128" s="135"/>
      <c r="C128" s="135"/>
      <c r="D128" s="94" t="s">
        <v>176</v>
      </c>
      <c r="E128" s="595"/>
      <c r="F128" s="595"/>
      <c r="G128" s="165">
        <v>4182</v>
      </c>
    </row>
    <row r="129" spans="1:7" ht="75.75" customHeight="1">
      <c r="A129" s="134"/>
      <c r="B129" s="135"/>
      <c r="C129" s="135"/>
      <c r="D129" s="94" t="s">
        <v>177</v>
      </c>
      <c r="E129" s="595"/>
      <c r="F129" s="595"/>
      <c r="G129" s="165">
        <v>4093.3</v>
      </c>
    </row>
    <row r="130" spans="1:7" ht="50.25" customHeight="1">
      <c r="A130" s="134"/>
      <c r="B130" s="135"/>
      <c r="C130" s="135"/>
      <c r="D130" s="94" t="s">
        <v>178</v>
      </c>
      <c r="E130" s="595"/>
      <c r="F130" s="595"/>
      <c r="G130" s="165">
        <v>4143.6000000000004</v>
      </c>
    </row>
    <row r="131" spans="1:7" ht="53.25" customHeight="1">
      <c r="A131" s="134"/>
      <c r="B131" s="135"/>
      <c r="C131" s="135"/>
      <c r="D131" s="94" t="s">
        <v>179</v>
      </c>
      <c r="E131" s="595"/>
      <c r="F131" s="595"/>
      <c r="G131" s="165">
        <v>3629.6</v>
      </c>
    </row>
    <row r="132" spans="1:7" ht="51" customHeight="1">
      <c r="A132" s="134"/>
      <c r="B132" s="135"/>
      <c r="C132" s="135"/>
      <c r="D132" s="94" t="s">
        <v>180</v>
      </c>
      <c r="E132" s="595"/>
      <c r="F132" s="595"/>
      <c r="G132" s="165">
        <v>5076.2999999999993</v>
      </c>
    </row>
    <row r="133" spans="1:7" ht="63.75" customHeight="1">
      <c r="A133" s="134"/>
      <c r="B133" s="135"/>
      <c r="C133" s="135"/>
      <c r="D133" s="94" t="s">
        <v>181</v>
      </c>
      <c r="E133" s="595"/>
      <c r="F133" s="595"/>
      <c r="G133" s="165">
        <v>10550.2</v>
      </c>
    </row>
    <row r="134" spans="1:7" ht="75.75" customHeight="1">
      <c r="A134" s="134"/>
      <c r="B134" s="135"/>
      <c r="C134" s="135"/>
      <c r="D134" s="94" t="s">
        <v>182</v>
      </c>
      <c r="E134" s="595"/>
      <c r="F134" s="595"/>
      <c r="G134" s="165">
        <v>4668.0999999999995</v>
      </c>
    </row>
    <row r="135" spans="1:7" ht="49.5" customHeight="1">
      <c r="A135" s="134"/>
      <c r="B135" s="135"/>
      <c r="C135" s="135"/>
      <c r="D135" s="94" t="s">
        <v>183</v>
      </c>
      <c r="E135" s="595"/>
      <c r="F135" s="595"/>
      <c r="G135" s="165">
        <v>4102.5</v>
      </c>
    </row>
    <row r="136" spans="1:7" ht="63" customHeight="1">
      <c r="A136" s="134"/>
      <c r="B136" s="135"/>
      <c r="C136" s="135"/>
      <c r="D136" s="94" t="s">
        <v>184</v>
      </c>
      <c r="E136" s="595"/>
      <c r="F136" s="595"/>
      <c r="G136" s="165">
        <v>0</v>
      </c>
    </row>
    <row r="137" spans="1:7" ht="50.25" customHeight="1">
      <c r="A137" s="134"/>
      <c r="B137" s="135"/>
      <c r="C137" s="135"/>
      <c r="D137" s="94" t="s">
        <v>185</v>
      </c>
      <c r="E137" s="595"/>
      <c r="F137" s="595"/>
      <c r="G137" s="165">
        <v>5296.5</v>
      </c>
    </row>
    <row r="138" spans="1:7" s="182" customFormat="1" ht="55.5" customHeight="1">
      <c r="A138" s="168"/>
      <c r="B138" s="169"/>
      <c r="C138" s="169"/>
      <c r="D138" s="79" t="s">
        <v>858</v>
      </c>
      <c r="E138" s="595"/>
      <c r="F138" s="595"/>
      <c r="G138" s="170">
        <v>6912.6</v>
      </c>
    </row>
    <row r="139" spans="1:7" ht="66" customHeight="1">
      <c r="A139" s="134"/>
      <c r="B139" s="135"/>
      <c r="C139" s="135"/>
      <c r="D139" s="94" t="s">
        <v>186</v>
      </c>
      <c r="E139" s="596"/>
      <c r="F139" s="595"/>
      <c r="G139" s="165">
        <v>2681.5</v>
      </c>
    </row>
    <row r="140" spans="1:7" ht="51" customHeight="1">
      <c r="A140" s="134"/>
      <c r="B140" s="135"/>
      <c r="C140" s="135"/>
      <c r="D140" s="94" t="s">
        <v>139</v>
      </c>
      <c r="E140" s="594" t="s">
        <v>859</v>
      </c>
      <c r="F140" s="595"/>
      <c r="G140" s="165">
        <v>0</v>
      </c>
    </row>
    <row r="141" spans="1:7" ht="54">
      <c r="A141" s="134"/>
      <c r="B141" s="135"/>
      <c r="C141" s="135"/>
      <c r="D141" s="94" t="s">
        <v>191</v>
      </c>
      <c r="E141" s="595"/>
      <c r="F141" s="595"/>
      <c r="G141" s="165">
        <v>0</v>
      </c>
    </row>
    <row r="142" spans="1:7" ht="92.25" customHeight="1">
      <c r="A142" s="134"/>
      <c r="B142" s="135"/>
      <c r="C142" s="135"/>
      <c r="D142" s="94" t="s">
        <v>192</v>
      </c>
      <c r="E142" s="595"/>
      <c r="F142" s="595"/>
      <c r="G142" s="165">
        <v>0</v>
      </c>
    </row>
    <row r="143" spans="1:7" ht="79.5" customHeight="1">
      <c r="A143" s="134"/>
      <c r="B143" s="135"/>
      <c r="C143" s="135"/>
      <c r="D143" s="94" t="s">
        <v>193</v>
      </c>
      <c r="E143" s="595"/>
      <c r="F143" s="595"/>
      <c r="G143" s="165">
        <v>0</v>
      </c>
    </row>
    <row r="144" spans="1:7" ht="86.25" customHeight="1">
      <c r="A144" s="134"/>
      <c r="B144" s="135"/>
      <c r="C144" s="135"/>
      <c r="D144" s="94" t="s">
        <v>194</v>
      </c>
      <c r="E144" s="595"/>
      <c r="F144" s="595"/>
      <c r="G144" s="165">
        <v>0</v>
      </c>
    </row>
    <row r="145" spans="1:7" ht="86.25" customHeight="1">
      <c r="A145" s="134"/>
      <c r="B145" s="135"/>
      <c r="C145" s="135"/>
      <c r="D145" s="94" t="s">
        <v>1040</v>
      </c>
      <c r="E145" s="595"/>
      <c r="F145" s="595"/>
      <c r="G145" s="165">
        <v>47000</v>
      </c>
    </row>
    <row r="146" spans="1:7" ht="86.25" customHeight="1">
      <c r="A146" s="134"/>
      <c r="B146" s="135"/>
      <c r="C146" s="135"/>
      <c r="D146" s="94" t="s">
        <v>1041</v>
      </c>
      <c r="E146" s="595"/>
      <c r="F146" s="595"/>
      <c r="G146" s="165">
        <v>58000</v>
      </c>
    </row>
    <row r="147" spans="1:7" ht="69.75" customHeight="1">
      <c r="A147" s="134"/>
      <c r="B147" s="135"/>
      <c r="C147" s="135"/>
      <c r="D147" s="94" t="s">
        <v>1042</v>
      </c>
      <c r="E147" s="596"/>
      <c r="F147" s="595"/>
      <c r="G147" s="165">
        <v>21692</v>
      </c>
    </row>
    <row r="148" spans="1:7" ht="54" customHeight="1">
      <c r="A148" s="134"/>
      <c r="B148" s="135"/>
      <c r="C148" s="135"/>
      <c r="D148" s="94" t="s">
        <v>195</v>
      </c>
      <c r="E148" s="602" t="s">
        <v>860</v>
      </c>
      <c r="F148" s="595"/>
      <c r="G148" s="165">
        <v>3793.4</v>
      </c>
    </row>
    <row r="149" spans="1:7" ht="68.25" customHeight="1">
      <c r="A149" s="134"/>
      <c r="B149" s="135"/>
      <c r="C149" s="135"/>
      <c r="D149" s="94" t="s">
        <v>196</v>
      </c>
      <c r="E149" s="602"/>
      <c r="F149" s="595"/>
      <c r="G149" s="165">
        <v>2845.1</v>
      </c>
    </row>
    <row r="150" spans="1:7" ht="54" customHeight="1">
      <c r="A150" s="134"/>
      <c r="B150" s="135"/>
      <c r="C150" s="135"/>
      <c r="D150" s="94" t="s">
        <v>197</v>
      </c>
      <c r="E150" s="602"/>
      <c r="F150" s="595"/>
      <c r="G150" s="165">
        <v>3539.6</v>
      </c>
    </row>
    <row r="151" spans="1:7" ht="81" customHeight="1">
      <c r="A151" s="134"/>
      <c r="B151" s="135"/>
      <c r="C151" s="135"/>
      <c r="D151" s="94" t="s">
        <v>198</v>
      </c>
      <c r="E151" s="602"/>
      <c r="F151" s="595"/>
      <c r="G151" s="165">
        <v>2845.1</v>
      </c>
    </row>
    <row r="152" spans="1:7" ht="78" customHeight="1">
      <c r="A152" s="134"/>
      <c r="B152" s="135"/>
      <c r="C152" s="135"/>
      <c r="D152" s="94" t="s">
        <v>199</v>
      </c>
      <c r="E152" s="602"/>
      <c r="F152" s="595"/>
      <c r="G152" s="165">
        <v>6402.2</v>
      </c>
    </row>
    <row r="153" spans="1:7" ht="108" customHeight="1">
      <c r="A153" s="134"/>
      <c r="B153" s="135"/>
      <c r="C153" s="135"/>
      <c r="D153" s="94" t="s">
        <v>200</v>
      </c>
      <c r="E153" s="602"/>
      <c r="F153" s="595"/>
      <c r="G153" s="165">
        <v>2734.1</v>
      </c>
    </row>
    <row r="154" spans="1:7" ht="157.5" customHeight="1">
      <c r="A154" s="134"/>
      <c r="B154" s="135"/>
      <c r="C154" s="135"/>
      <c r="D154" s="94" t="s">
        <v>861</v>
      </c>
      <c r="E154" s="602" t="s">
        <v>862</v>
      </c>
      <c r="F154" s="595"/>
      <c r="G154" s="165">
        <v>0</v>
      </c>
    </row>
    <row r="155" spans="1:7" ht="82.5" customHeight="1">
      <c r="A155" s="134"/>
      <c r="B155" s="135"/>
      <c r="C155" s="135"/>
      <c r="D155" s="408" t="s">
        <v>1043</v>
      </c>
      <c r="E155" s="602"/>
      <c r="F155" s="595"/>
      <c r="G155" s="165">
        <v>108542.7</v>
      </c>
    </row>
    <row r="156" spans="1:7" ht="72" customHeight="1">
      <c r="A156" s="134"/>
      <c r="B156" s="135"/>
      <c r="C156" s="135"/>
      <c r="D156" s="94" t="s">
        <v>201</v>
      </c>
      <c r="E156" s="602"/>
      <c r="F156" s="595"/>
      <c r="G156" s="165">
        <v>0</v>
      </c>
    </row>
    <row r="157" spans="1:7" ht="56.25" customHeight="1">
      <c r="A157" s="134"/>
      <c r="B157" s="135"/>
      <c r="C157" s="135"/>
      <c r="D157" s="94" t="s">
        <v>202</v>
      </c>
      <c r="E157" s="602" t="s">
        <v>863</v>
      </c>
      <c r="F157" s="595"/>
      <c r="G157" s="165">
        <v>37428.400000000001</v>
      </c>
    </row>
    <row r="158" spans="1:7" ht="50.25" customHeight="1">
      <c r="A158" s="134"/>
      <c r="B158" s="135"/>
      <c r="C158" s="135"/>
      <c r="D158" s="94" t="s">
        <v>203</v>
      </c>
      <c r="E158" s="602"/>
      <c r="F158" s="595"/>
      <c r="G158" s="165">
        <v>37608</v>
      </c>
    </row>
    <row r="159" spans="1:7" ht="77.25" customHeight="1">
      <c r="A159" s="134"/>
      <c r="B159" s="135"/>
      <c r="C159" s="135"/>
      <c r="D159" s="94" t="s">
        <v>204</v>
      </c>
      <c r="E159" s="602"/>
      <c r="F159" s="595"/>
      <c r="G159" s="165">
        <v>89417</v>
      </c>
    </row>
    <row r="160" spans="1:7" ht="65.25" customHeight="1">
      <c r="A160" s="134"/>
      <c r="B160" s="135"/>
      <c r="C160" s="135"/>
      <c r="D160" s="94" t="s">
        <v>205</v>
      </c>
      <c r="E160" s="602"/>
      <c r="F160" s="595"/>
      <c r="G160" s="165">
        <v>16649.599999999999</v>
      </c>
    </row>
    <row r="161" spans="1:7" ht="64.5" customHeight="1">
      <c r="A161" s="134"/>
      <c r="B161" s="135"/>
      <c r="C161" s="135"/>
      <c r="D161" s="94" t="s">
        <v>206</v>
      </c>
      <c r="E161" s="602"/>
      <c r="F161" s="595"/>
      <c r="G161" s="165">
        <v>16511.2</v>
      </c>
    </row>
    <row r="162" spans="1:7" ht="80.25" customHeight="1">
      <c r="A162" s="134"/>
      <c r="B162" s="135"/>
      <c r="C162" s="135"/>
      <c r="D162" s="94" t="s">
        <v>207</v>
      </c>
      <c r="E162" s="602"/>
      <c r="F162" s="595"/>
      <c r="G162" s="165">
        <v>6474.8</v>
      </c>
    </row>
    <row r="163" spans="1:7" ht="56.25" customHeight="1">
      <c r="A163" s="134"/>
      <c r="B163" s="135"/>
      <c r="C163" s="135"/>
      <c r="D163" s="94" t="s">
        <v>1044</v>
      </c>
      <c r="E163" s="602"/>
      <c r="F163" s="595"/>
      <c r="G163" s="165">
        <v>9249.7999999999993</v>
      </c>
    </row>
    <row r="164" spans="1:7" ht="37.5" customHeight="1">
      <c r="A164" s="134"/>
      <c r="B164" s="135"/>
      <c r="C164" s="135"/>
      <c r="D164" s="94" t="s">
        <v>864</v>
      </c>
      <c r="E164" s="602"/>
      <c r="F164" s="595"/>
      <c r="G164" s="165">
        <v>0</v>
      </c>
    </row>
    <row r="165" spans="1:7" ht="54.75" customHeight="1">
      <c r="A165" s="134"/>
      <c r="B165" s="135"/>
      <c r="C165" s="135"/>
      <c r="D165" s="94" t="s">
        <v>208</v>
      </c>
      <c r="E165" s="602"/>
      <c r="F165" s="595"/>
      <c r="G165" s="165">
        <v>0</v>
      </c>
    </row>
    <row r="166" spans="1:7" ht="70.5" customHeight="1">
      <c r="A166" s="134"/>
      <c r="B166" s="135"/>
      <c r="C166" s="135"/>
      <c r="D166" s="94" t="s">
        <v>209</v>
      </c>
      <c r="E166" s="602"/>
      <c r="F166" s="595"/>
      <c r="G166" s="165">
        <v>4624.8999999999996</v>
      </c>
    </row>
    <row r="167" spans="1:7" ht="66.75" customHeight="1">
      <c r="A167" s="134"/>
      <c r="B167" s="135"/>
      <c r="C167" s="135"/>
      <c r="D167" s="94" t="s">
        <v>210</v>
      </c>
      <c r="E167" s="602"/>
      <c r="F167" s="595"/>
      <c r="G167" s="165">
        <v>12949.8</v>
      </c>
    </row>
    <row r="168" spans="1:7" ht="49.5" customHeight="1">
      <c r="A168" s="134"/>
      <c r="B168" s="135"/>
      <c r="C168" s="135"/>
      <c r="D168" s="94" t="s">
        <v>211</v>
      </c>
      <c r="E168" s="602"/>
      <c r="F168" s="595"/>
      <c r="G168" s="165">
        <v>5477.8</v>
      </c>
    </row>
    <row r="169" spans="1:7" ht="56.25" customHeight="1">
      <c r="A169" s="134"/>
      <c r="B169" s="135"/>
      <c r="C169" s="135"/>
      <c r="D169" s="94" t="s">
        <v>212</v>
      </c>
      <c r="E169" s="602" t="s">
        <v>865</v>
      </c>
      <c r="F169" s="595"/>
      <c r="G169" s="165">
        <v>24031.200000000001</v>
      </c>
    </row>
    <row r="170" spans="1:7" ht="54" customHeight="1">
      <c r="A170" s="134"/>
      <c r="B170" s="135"/>
      <c r="C170" s="135"/>
      <c r="D170" s="94" t="s">
        <v>213</v>
      </c>
      <c r="E170" s="602"/>
      <c r="F170" s="595"/>
      <c r="G170" s="165">
        <v>5816.3</v>
      </c>
    </row>
    <row r="171" spans="1:7" ht="79.5" customHeight="1">
      <c r="A171" s="134"/>
      <c r="B171" s="135"/>
      <c r="C171" s="135"/>
      <c r="D171" s="94" t="s">
        <v>214</v>
      </c>
      <c r="E171" s="602"/>
      <c r="F171" s="595"/>
      <c r="G171" s="165">
        <v>2929.3</v>
      </c>
    </row>
    <row r="172" spans="1:7" ht="48.75" customHeight="1">
      <c r="A172" s="134"/>
      <c r="B172" s="135"/>
      <c r="C172" s="135"/>
      <c r="D172" s="94" t="s">
        <v>866</v>
      </c>
      <c r="E172" s="602"/>
      <c r="F172" s="595"/>
      <c r="G172" s="165">
        <v>5728.4</v>
      </c>
    </row>
    <row r="173" spans="1:7" ht="64.5" customHeight="1">
      <c r="A173" s="134"/>
      <c r="B173" s="135"/>
      <c r="C173" s="135"/>
      <c r="D173" s="94" t="s">
        <v>215</v>
      </c>
      <c r="E173" s="602"/>
      <c r="F173" s="595"/>
      <c r="G173" s="165">
        <v>8540</v>
      </c>
    </row>
    <row r="174" spans="1:7" ht="61.5" customHeight="1">
      <c r="A174" s="134"/>
      <c r="B174" s="135"/>
      <c r="C174" s="135"/>
      <c r="D174" s="94" t="s">
        <v>867</v>
      </c>
      <c r="E174" s="602"/>
      <c r="F174" s="595"/>
      <c r="G174" s="165">
        <v>3383.6</v>
      </c>
    </row>
    <row r="175" spans="1:7" ht="57.75" customHeight="1">
      <c r="A175" s="134"/>
      <c r="B175" s="135"/>
      <c r="C175" s="135"/>
      <c r="D175" s="94" t="s">
        <v>216</v>
      </c>
      <c r="E175" s="602"/>
      <c r="F175" s="595"/>
      <c r="G175" s="165">
        <v>4434.1000000000004</v>
      </c>
    </row>
    <row r="176" spans="1:7" ht="51.75" customHeight="1">
      <c r="A176" s="134"/>
      <c r="B176" s="135"/>
      <c r="C176" s="135"/>
      <c r="D176" s="94" t="s">
        <v>1045</v>
      </c>
      <c r="E176" s="602"/>
      <c r="F176" s="595"/>
      <c r="G176" s="165">
        <v>2856</v>
      </c>
    </row>
    <row r="177" spans="1:7" ht="51.75" customHeight="1">
      <c r="A177" s="134"/>
      <c r="B177" s="135"/>
      <c r="C177" s="135"/>
      <c r="D177" s="94" t="s">
        <v>217</v>
      </c>
      <c r="E177" s="602"/>
      <c r="F177" s="595"/>
      <c r="G177" s="165">
        <v>3308.2</v>
      </c>
    </row>
    <row r="178" spans="1:7" ht="64.5" customHeight="1">
      <c r="A178" s="134"/>
      <c r="B178" s="135"/>
      <c r="C178" s="135"/>
      <c r="D178" s="100" t="s">
        <v>218</v>
      </c>
      <c r="E178" s="602"/>
      <c r="F178" s="595"/>
      <c r="G178" s="165">
        <v>2802.6</v>
      </c>
    </row>
    <row r="179" spans="1:7" ht="38.25" customHeight="1">
      <c r="A179" s="134"/>
      <c r="B179" s="135"/>
      <c r="C179" s="135"/>
      <c r="D179" s="100" t="s">
        <v>219</v>
      </c>
      <c r="E179" s="602"/>
      <c r="F179" s="595"/>
      <c r="G179" s="165">
        <v>8278.1</v>
      </c>
    </row>
    <row r="180" spans="1:7" ht="57.75" customHeight="1">
      <c r="A180" s="134"/>
      <c r="B180" s="135"/>
      <c r="C180" s="135"/>
      <c r="D180" s="94" t="s">
        <v>220</v>
      </c>
      <c r="E180" s="594" t="s">
        <v>868</v>
      </c>
      <c r="F180" s="595"/>
      <c r="G180" s="165">
        <v>3808.8</v>
      </c>
    </row>
    <row r="181" spans="1:7" ht="63.75" customHeight="1">
      <c r="A181" s="134"/>
      <c r="B181" s="135"/>
      <c r="C181" s="135"/>
      <c r="D181" s="100" t="s">
        <v>1046</v>
      </c>
      <c r="E181" s="595"/>
      <c r="F181" s="595"/>
      <c r="G181" s="165">
        <v>3808.8</v>
      </c>
    </row>
    <row r="182" spans="1:7" ht="65.25" customHeight="1">
      <c r="A182" s="134"/>
      <c r="B182" s="135"/>
      <c r="C182" s="135"/>
      <c r="D182" s="94" t="s">
        <v>221</v>
      </c>
      <c r="E182" s="595"/>
      <c r="F182" s="595"/>
      <c r="G182" s="165">
        <v>5605.2</v>
      </c>
    </row>
    <row r="183" spans="1:7" ht="51" customHeight="1">
      <c r="A183" s="134"/>
      <c r="B183" s="135"/>
      <c r="C183" s="135"/>
      <c r="D183" s="94" t="s">
        <v>869</v>
      </c>
      <c r="E183" s="596"/>
      <c r="F183" s="595"/>
      <c r="G183" s="165">
        <v>0</v>
      </c>
    </row>
    <row r="184" spans="1:7" ht="60.75" customHeight="1">
      <c r="A184" s="134"/>
      <c r="B184" s="135"/>
      <c r="C184" s="135"/>
      <c r="D184" s="94" t="s">
        <v>127</v>
      </c>
      <c r="E184" s="229" t="s">
        <v>870</v>
      </c>
      <c r="F184" s="595"/>
      <c r="G184" s="165">
        <v>33405.1</v>
      </c>
    </row>
    <row r="185" spans="1:7" ht="47.25" customHeight="1">
      <c r="A185" s="134"/>
      <c r="B185" s="135"/>
      <c r="C185" s="135"/>
      <c r="D185" s="94" t="s">
        <v>222</v>
      </c>
      <c r="E185" s="229" t="s">
        <v>871</v>
      </c>
      <c r="F185" s="595"/>
      <c r="G185" s="165">
        <v>9521.9</v>
      </c>
    </row>
    <row r="186" spans="1:7" ht="98.25" customHeight="1">
      <c r="A186" s="134"/>
      <c r="B186" s="135"/>
      <c r="C186" s="135"/>
      <c r="D186" s="79" t="s">
        <v>1047</v>
      </c>
      <c r="E186" s="602" t="s">
        <v>872</v>
      </c>
      <c r="F186" s="595"/>
      <c r="G186" s="165">
        <v>4761</v>
      </c>
    </row>
    <row r="187" spans="1:7" ht="104.25" customHeight="1">
      <c r="A187" s="134"/>
      <c r="B187" s="135"/>
      <c r="C187" s="135"/>
      <c r="D187" s="79" t="s">
        <v>1048</v>
      </c>
      <c r="E187" s="602"/>
      <c r="F187" s="595"/>
      <c r="G187" s="165">
        <v>10449.599999999999</v>
      </c>
    </row>
    <row r="188" spans="1:7" ht="66" customHeight="1">
      <c r="A188" s="134"/>
      <c r="B188" s="135"/>
      <c r="C188" s="135"/>
      <c r="D188" s="94" t="s">
        <v>223</v>
      </c>
      <c r="E188" s="229" t="s">
        <v>873</v>
      </c>
      <c r="F188" s="595"/>
      <c r="G188" s="165">
        <v>3418.8999999999996</v>
      </c>
    </row>
    <row r="189" spans="1:7" ht="57" customHeight="1">
      <c r="A189" s="134"/>
      <c r="B189" s="135"/>
      <c r="C189" s="135"/>
      <c r="D189" s="94" t="s">
        <v>224</v>
      </c>
      <c r="E189" s="229" t="s">
        <v>874</v>
      </c>
      <c r="F189" s="595"/>
      <c r="G189" s="165">
        <v>10276.200000000001</v>
      </c>
    </row>
    <row r="190" spans="1:7" ht="52.5" customHeight="1">
      <c r="A190" s="134"/>
      <c r="B190" s="135"/>
      <c r="C190" s="135"/>
      <c r="D190" s="94" t="s">
        <v>225</v>
      </c>
      <c r="E190" s="229" t="s">
        <v>226</v>
      </c>
      <c r="F190" s="596"/>
      <c r="G190" s="165">
        <v>29427.3</v>
      </c>
    </row>
    <row r="191" spans="1:7" ht="63" customHeight="1">
      <c r="A191" s="134"/>
      <c r="B191" s="135"/>
      <c r="C191" s="135"/>
      <c r="D191" s="94" t="s">
        <v>227</v>
      </c>
      <c r="E191" s="229" t="s">
        <v>640</v>
      </c>
      <c r="F191" s="227" t="s">
        <v>262</v>
      </c>
      <c r="G191" s="165">
        <v>36798.1</v>
      </c>
    </row>
    <row r="192" spans="1:7" ht="84" customHeight="1">
      <c r="A192" s="134"/>
      <c r="B192" s="135"/>
      <c r="C192" s="135"/>
      <c r="D192" s="99"/>
      <c r="E192" s="229"/>
      <c r="F192" s="102" t="s">
        <v>875</v>
      </c>
      <c r="G192" s="167">
        <f t="shared" ref="G192" si="0">SUM(G69:G191)</f>
        <v>2399257.6000000006</v>
      </c>
    </row>
    <row r="193" spans="1:10" ht="88.5" customHeight="1">
      <c r="A193" s="134"/>
      <c r="B193" s="135"/>
      <c r="C193" s="135"/>
      <c r="D193" s="94" t="s">
        <v>228</v>
      </c>
      <c r="E193" s="229" t="s">
        <v>876</v>
      </c>
      <c r="F193" s="227" t="s">
        <v>877</v>
      </c>
      <c r="G193" s="165">
        <v>11302.6</v>
      </c>
    </row>
    <row r="194" spans="1:10" ht="88.5" customHeight="1">
      <c r="A194" s="134"/>
      <c r="B194" s="135"/>
      <c r="C194" s="135"/>
      <c r="D194" s="103"/>
      <c r="E194" s="229"/>
      <c r="F194" s="102" t="s">
        <v>878</v>
      </c>
      <c r="G194" s="171">
        <f>G193</f>
        <v>11302.6</v>
      </c>
    </row>
    <row r="195" spans="1:10" ht="69" customHeight="1">
      <c r="A195" s="153"/>
      <c r="B195" s="154">
        <v>11009</v>
      </c>
      <c r="C195" s="590" t="s">
        <v>234</v>
      </c>
      <c r="D195" s="591"/>
      <c r="E195" s="172" t="s">
        <v>879</v>
      </c>
      <c r="F195" s="156"/>
      <c r="G195" s="157">
        <f>SUM(G197:G199)</f>
        <v>225858.5</v>
      </c>
    </row>
    <row r="196" spans="1:10" ht="36.75" customHeight="1">
      <c r="A196" s="158"/>
      <c r="B196" s="159"/>
      <c r="C196" s="160"/>
      <c r="D196" s="161" t="s">
        <v>86</v>
      </c>
      <c r="E196" s="173"/>
      <c r="F196" s="174"/>
      <c r="G196" s="175"/>
    </row>
    <row r="197" spans="1:10" ht="39" customHeight="1">
      <c r="A197" s="134"/>
      <c r="B197" s="135"/>
      <c r="C197" s="135"/>
      <c r="D197" s="94" t="s">
        <v>127</v>
      </c>
      <c r="E197" s="594" t="s">
        <v>880</v>
      </c>
      <c r="F197" s="594" t="s">
        <v>730</v>
      </c>
      <c r="G197" s="165">
        <v>0</v>
      </c>
    </row>
    <row r="198" spans="1:10" ht="84.75" customHeight="1">
      <c r="A198" s="134"/>
      <c r="B198" s="135"/>
      <c r="C198" s="135"/>
      <c r="D198" s="94" t="s">
        <v>1049</v>
      </c>
      <c r="E198" s="595"/>
      <c r="F198" s="595"/>
      <c r="G198" s="165">
        <v>225858.5</v>
      </c>
    </row>
    <row r="199" spans="1:10" ht="69.75" customHeight="1">
      <c r="A199" s="134"/>
      <c r="B199" s="135"/>
      <c r="C199" s="135"/>
      <c r="D199" s="94" t="s">
        <v>881</v>
      </c>
      <c r="E199" s="596"/>
      <c r="F199" s="596"/>
      <c r="G199" s="165">
        <v>0</v>
      </c>
    </row>
    <row r="200" spans="1:10" ht="57" customHeight="1">
      <c r="A200" s="153"/>
      <c r="B200" s="154">
        <v>11008</v>
      </c>
      <c r="C200" s="590" t="s">
        <v>236</v>
      </c>
      <c r="D200" s="591"/>
      <c r="E200" s="172" t="s">
        <v>879</v>
      </c>
      <c r="F200" s="156"/>
      <c r="G200" s="157">
        <f>SUM(G202:G204)</f>
        <v>710835.3</v>
      </c>
    </row>
    <row r="201" spans="1:10" ht="32.25" customHeight="1">
      <c r="A201" s="158"/>
      <c r="B201" s="159"/>
      <c r="C201" s="160"/>
      <c r="D201" s="161" t="s">
        <v>86</v>
      </c>
      <c r="E201" s="173"/>
      <c r="F201" s="174"/>
      <c r="G201" s="175"/>
    </row>
    <row r="202" spans="1:10" ht="48.75" customHeight="1">
      <c r="A202" s="134"/>
      <c r="B202" s="135"/>
      <c r="C202" s="135"/>
      <c r="D202" s="94" t="s">
        <v>127</v>
      </c>
      <c r="E202" s="594" t="s">
        <v>882</v>
      </c>
      <c r="F202" s="597" t="s">
        <v>730</v>
      </c>
      <c r="G202" s="165">
        <v>0</v>
      </c>
    </row>
    <row r="203" spans="1:10" ht="105" customHeight="1">
      <c r="A203" s="134"/>
      <c r="B203" s="135"/>
      <c r="C203" s="135"/>
      <c r="D203" s="104" t="s">
        <v>1050</v>
      </c>
      <c r="E203" s="595"/>
      <c r="F203" s="597"/>
      <c r="G203" s="165">
        <v>710835.3</v>
      </c>
      <c r="J203" s="141" t="s">
        <v>642</v>
      </c>
    </row>
    <row r="204" spans="1:10" ht="52.5" customHeight="1">
      <c r="A204" s="134"/>
      <c r="B204" s="135"/>
      <c r="C204" s="135"/>
      <c r="D204" s="104" t="s">
        <v>235</v>
      </c>
      <c r="E204" s="596"/>
      <c r="F204" s="597"/>
      <c r="G204" s="165">
        <v>0</v>
      </c>
    </row>
    <row r="205" spans="1:10" ht="82.5" customHeight="1">
      <c r="A205" s="153"/>
      <c r="B205" s="154">
        <v>11004</v>
      </c>
      <c r="C205" s="590" t="s">
        <v>237</v>
      </c>
      <c r="D205" s="591"/>
      <c r="E205" s="172" t="s">
        <v>879</v>
      </c>
      <c r="F205" s="156"/>
      <c r="G205" s="157">
        <f>G207+G208+G209+G210+G211</f>
        <v>1072232.2</v>
      </c>
    </row>
    <row r="206" spans="1:10" ht="37.5" customHeight="1">
      <c r="A206" s="158"/>
      <c r="B206" s="159"/>
      <c r="C206" s="160"/>
      <c r="D206" s="161" t="s">
        <v>86</v>
      </c>
      <c r="E206" s="173"/>
      <c r="F206" s="174"/>
      <c r="G206" s="175"/>
    </row>
    <row r="207" spans="1:10" ht="51" customHeight="1">
      <c r="A207" s="134"/>
      <c r="B207" s="135"/>
      <c r="C207" s="135"/>
      <c r="D207" s="94" t="s">
        <v>883</v>
      </c>
      <c r="E207" s="105" t="s">
        <v>249</v>
      </c>
      <c r="F207" s="106"/>
      <c r="G207" s="165">
        <v>632808.6</v>
      </c>
    </row>
    <row r="208" spans="1:10" ht="45.75" customHeight="1">
      <c r="A208" s="134"/>
      <c r="B208" s="135"/>
      <c r="C208" s="135"/>
      <c r="D208" s="94" t="s">
        <v>884</v>
      </c>
      <c r="E208" s="105" t="s">
        <v>133</v>
      </c>
      <c r="F208" s="106"/>
      <c r="G208" s="165">
        <v>9299.7000000000007</v>
      </c>
    </row>
    <row r="209" spans="1:7" ht="70.5" customHeight="1">
      <c r="A209" s="134"/>
      <c r="B209" s="135"/>
      <c r="C209" s="135"/>
      <c r="D209" s="94" t="s">
        <v>885</v>
      </c>
      <c r="E209" s="105" t="s">
        <v>886</v>
      </c>
      <c r="F209" s="106"/>
      <c r="G209" s="165">
        <v>200424.4</v>
      </c>
    </row>
    <row r="210" spans="1:7" ht="54">
      <c r="A210" s="134"/>
      <c r="B210" s="135"/>
      <c r="C210" s="135"/>
      <c r="D210" s="94" t="s">
        <v>887</v>
      </c>
      <c r="E210" s="105" t="s">
        <v>238</v>
      </c>
      <c r="F210" s="106"/>
      <c r="G210" s="165">
        <v>14182.7</v>
      </c>
    </row>
    <row r="211" spans="1:7" ht="57.75" customHeight="1">
      <c r="A211" s="134"/>
      <c r="B211" s="135"/>
      <c r="C211" s="135"/>
      <c r="D211" s="94" t="s">
        <v>641</v>
      </c>
      <c r="E211" s="105" t="s">
        <v>239</v>
      </c>
      <c r="F211" s="106"/>
      <c r="G211" s="165">
        <v>215516.79999999999</v>
      </c>
    </row>
    <row r="212" spans="1:7" ht="61.5" customHeight="1">
      <c r="A212" s="153"/>
      <c r="B212" s="154">
        <v>12002</v>
      </c>
      <c r="C212" s="590" t="s">
        <v>240</v>
      </c>
      <c r="D212" s="598"/>
      <c r="E212" s="172" t="s">
        <v>879</v>
      </c>
      <c r="F212" s="156"/>
      <c r="G212" s="157">
        <f>G214</f>
        <v>139200</v>
      </c>
    </row>
    <row r="213" spans="1:7" ht="32.25" customHeight="1">
      <c r="A213" s="158"/>
      <c r="B213" s="159"/>
      <c r="C213" s="160"/>
      <c r="D213" s="161" t="s">
        <v>86</v>
      </c>
      <c r="E213" s="173"/>
      <c r="F213" s="174"/>
      <c r="G213" s="175"/>
    </row>
    <row r="214" spans="1:7" ht="46.15" customHeight="1">
      <c r="A214" s="134"/>
      <c r="B214" s="135"/>
      <c r="C214" s="135"/>
      <c r="D214" s="107"/>
      <c r="E214" s="229" t="s">
        <v>121</v>
      </c>
      <c r="F214" s="227"/>
      <c r="G214" s="165">
        <v>139200</v>
      </c>
    </row>
    <row r="215" spans="1:7" ht="59.25" customHeight="1">
      <c r="A215" s="153"/>
      <c r="B215" s="154">
        <v>32001</v>
      </c>
      <c r="C215" s="590" t="s">
        <v>241</v>
      </c>
      <c r="D215" s="591"/>
      <c r="E215" s="172" t="s">
        <v>888</v>
      </c>
      <c r="F215" s="156"/>
      <c r="G215" s="157">
        <f>G217</f>
        <v>143000</v>
      </c>
    </row>
    <row r="216" spans="1:7" ht="46.5" customHeight="1">
      <c r="A216" s="158"/>
      <c r="B216" s="159"/>
      <c r="C216" s="160"/>
      <c r="D216" s="161" t="s">
        <v>86</v>
      </c>
      <c r="E216" s="173"/>
      <c r="F216" s="174"/>
      <c r="G216" s="175"/>
    </row>
    <row r="217" spans="1:7" ht="51.75" customHeight="1">
      <c r="A217" s="134"/>
      <c r="B217" s="135"/>
      <c r="C217" s="135"/>
      <c r="D217" s="107" t="s">
        <v>642</v>
      </c>
      <c r="E217" s="105" t="s">
        <v>643</v>
      </c>
      <c r="F217" s="227"/>
      <c r="G217" s="165">
        <v>143000</v>
      </c>
    </row>
    <row r="218" spans="1:7" ht="57">
      <c r="A218" s="153"/>
      <c r="B218" s="154">
        <v>12001</v>
      </c>
      <c r="C218" s="590" t="s">
        <v>260</v>
      </c>
      <c r="D218" s="591"/>
      <c r="E218" s="172" t="s">
        <v>889</v>
      </c>
      <c r="F218" s="156"/>
      <c r="G218" s="157">
        <f>G220</f>
        <v>842000</v>
      </c>
    </row>
    <row r="219" spans="1:7" ht="25.5" customHeight="1">
      <c r="A219" s="158"/>
      <c r="B219" s="159"/>
      <c r="C219" s="160"/>
      <c r="D219" s="161" t="s">
        <v>86</v>
      </c>
      <c r="E219" s="173"/>
      <c r="F219" s="174"/>
      <c r="G219" s="175"/>
    </row>
    <row r="220" spans="1:7" ht="96" customHeight="1">
      <c r="A220" s="134"/>
      <c r="B220" s="135"/>
      <c r="C220" s="135"/>
      <c r="D220" s="107"/>
      <c r="E220" s="108" t="s">
        <v>890</v>
      </c>
      <c r="F220" s="106"/>
      <c r="G220" s="165">
        <v>842000</v>
      </c>
    </row>
    <row r="221" spans="1:7" ht="67.5" customHeight="1">
      <c r="A221" s="153"/>
      <c r="B221" s="154">
        <v>11005</v>
      </c>
      <c r="C221" s="590" t="s">
        <v>245</v>
      </c>
      <c r="D221" s="591"/>
      <c r="E221" s="172" t="s">
        <v>879</v>
      </c>
      <c r="F221" s="156"/>
      <c r="G221" s="176">
        <f>G223+G226+G230+G231+G232+G233+G234+G235+G236+G237+G238+G239+G240</f>
        <v>2454421.6</v>
      </c>
    </row>
    <row r="222" spans="1:7" ht="36.75" customHeight="1">
      <c r="A222" s="158"/>
      <c r="B222" s="159"/>
      <c r="C222" s="160"/>
      <c r="D222" s="161" t="s">
        <v>86</v>
      </c>
      <c r="E222" s="173"/>
      <c r="F222" s="174"/>
      <c r="G222" s="175"/>
    </row>
    <row r="223" spans="1:7" s="182" customFormat="1" ht="51" customHeight="1">
      <c r="A223" s="168"/>
      <c r="B223" s="177"/>
      <c r="C223" s="178"/>
      <c r="D223" s="71" t="s">
        <v>891</v>
      </c>
      <c r="E223" s="229" t="s">
        <v>892</v>
      </c>
      <c r="F223" s="179"/>
      <c r="G223" s="180">
        <f>SUM(G224:G225)</f>
        <v>998721.7</v>
      </c>
    </row>
    <row r="224" spans="1:7" s="182" customFormat="1" ht="79.5" customHeight="1">
      <c r="A224" s="115"/>
      <c r="B224" s="116"/>
      <c r="C224" s="129"/>
      <c r="D224" s="89" t="s">
        <v>1051</v>
      </c>
      <c r="E224" s="229" t="s">
        <v>893</v>
      </c>
      <c r="F224" s="109"/>
      <c r="G224" s="165">
        <v>0</v>
      </c>
    </row>
    <row r="225" spans="1:7" s="182" customFormat="1" ht="54" customHeight="1">
      <c r="A225" s="115"/>
      <c r="B225" s="116"/>
      <c r="C225" s="129"/>
      <c r="D225" s="89" t="s">
        <v>1052</v>
      </c>
      <c r="E225" s="229" t="s">
        <v>893</v>
      </c>
      <c r="F225" s="110"/>
      <c r="G225" s="165">
        <v>998721.7</v>
      </c>
    </row>
    <row r="226" spans="1:7" s="182" customFormat="1" ht="55.5" customHeight="1">
      <c r="A226" s="115"/>
      <c r="B226" s="116"/>
      <c r="C226" s="129"/>
      <c r="D226" s="88" t="s">
        <v>894</v>
      </c>
      <c r="E226" s="88" t="s">
        <v>892</v>
      </c>
      <c r="F226" s="181"/>
      <c r="G226" s="166">
        <f>G227+G228+G229</f>
        <v>362100.9</v>
      </c>
    </row>
    <row r="227" spans="1:7" s="182" customFormat="1" ht="86.25" customHeight="1">
      <c r="A227" s="115"/>
      <c r="B227" s="116"/>
      <c r="C227" s="129"/>
      <c r="D227" s="130" t="s">
        <v>895</v>
      </c>
      <c r="E227" s="229" t="s">
        <v>893</v>
      </c>
      <c r="F227" s="181"/>
      <c r="G227" s="171">
        <v>183623.1</v>
      </c>
    </row>
    <row r="228" spans="1:7" s="182" customFormat="1" ht="59.25" customHeight="1">
      <c r="A228" s="115"/>
      <c r="B228" s="116"/>
      <c r="C228" s="129"/>
      <c r="D228" s="130" t="s">
        <v>1053</v>
      </c>
      <c r="E228" s="229" t="s">
        <v>893</v>
      </c>
      <c r="F228" s="181"/>
      <c r="G228" s="171">
        <v>78477.8</v>
      </c>
    </row>
    <row r="229" spans="1:7" s="182" customFormat="1" ht="79.5" customHeight="1">
      <c r="A229" s="115"/>
      <c r="B229" s="116"/>
      <c r="C229" s="129"/>
      <c r="D229" s="130" t="s">
        <v>1054</v>
      </c>
      <c r="E229" s="229" t="s">
        <v>892</v>
      </c>
      <c r="F229" s="181"/>
      <c r="G229" s="171">
        <v>100000</v>
      </c>
    </row>
    <row r="230" spans="1:7" s="182" customFormat="1" ht="68.25" customHeight="1">
      <c r="A230" s="115"/>
      <c r="B230" s="116"/>
      <c r="C230" s="129"/>
      <c r="D230" s="88" t="s">
        <v>1055</v>
      </c>
      <c r="E230" s="229" t="s">
        <v>897</v>
      </c>
      <c r="F230" s="181"/>
      <c r="G230" s="171">
        <v>150000</v>
      </c>
    </row>
    <row r="231" spans="1:7" s="182" customFormat="1" ht="70.5" customHeight="1">
      <c r="A231" s="115"/>
      <c r="B231" s="116"/>
      <c r="C231" s="129"/>
      <c r="D231" s="88" t="s">
        <v>1056</v>
      </c>
      <c r="E231" s="229" t="s">
        <v>897</v>
      </c>
      <c r="F231" s="181"/>
      <c r="G231" s="171">
        <v>150000</v>
      </c>
    </row>
    <row r="232" spans="1:7" s="182" customFormat="1" ht="49.5" customHeight="1">
      <c r="A232" s="115"/>
      <c r="B232" s="116"/>
      <c r="C232" s="129"/>
      <c r="D232" s="118" t="s">
        <v>896</v>
      </c>
      <c r="E232" s="229" t="s">
        <v>897</v>
      </c>
      <c r="F232" s="181"/>
      <c r="G232" s="171">
        <v>32200</v>
      </c>
    </row>
    <row r="233" spans="1:7" s="182" customFormat="1" ht="75.75" customHeight="1">
      <c r="A233" s="115"/>
      <c r="B233" s="116"/>
      <c r="C233" s="129"/>
      <c r="D233" s="118" t="s">
        <v>898</v>
      </c>
      <c r="E233" s="229" t="s">
        <v>897</v>
      </c>
      <c r="F233" s="181"/>
      <c r="G233" s="171">
        <v>44092</v>
      </c>
    </row>
    <row r="234" spans="1:7" s="182" customFormat="1" ht="91.5" customHeight="1">
      <c r="A234" s="115"/>
      <c r="B234" s="116"/>
      <c r="C234" s="129"/>
      <c r="D234" s="118" t="s">
        <v>899</v>
      </c>
      <c r="E234" s="226" t="s">
        <v>856</v>
      </c>
      <c r="F234" s="181"/>
      <c r="G234" s="166">
        <v>191520</v>
      </c>
    </row>
    <row r="235" spans="1:7" s="182" customFormat="1" ht="83.25" customHeight="1">
      <c r="A235" s="115"/>
      <c r="B235" s="116"/>
      <c r="C235" s="129"/>
      <c r="D235" s="118" t="s">
        <v>900</v>
      </c>
      <c r="E235" s="229" t="s">
        <v>897</v>
      </c>
      <c r="F235" s="181"/>
      <c r="G235" s="171">
        <v>0</v>
      </c>
    </row>
    <row r="236" spans="1:7" s="182" customFormat="1" ht="73.5" customHeight="1">
      <c r="A236" s="115"/>
      <c r="B236" s="116"/>
      <c r="C236" s="129"/>
      <c r="D236" s="118" t="s">
        <v>901</v>
      </c>
      <c r="E236" s="229" t="s">
        <v>897</v>
      </c>
      <c r="F236" s="181"/>
      <c r="G236" s="171">
        <v>0</v>
      </c>
    </row>
    <row r="237" spans="1:7" s="182" customFormat="1" ht="68.25" customHeight="1">
      <c r="A237" s="115"/>
      <c r="B237" s="116"/>
      <c r="C237" s="129"/>
      <c r="D237" s="117" t="s">
        <v>902</v>
      </c>
      <c r="E237" s="229" t="s">
        <v>897</v>
      </c>
      <c r="F237" s="181"/>
      <c r="G237" s="171">
        <v>146929</v>
      </c>
    </row>
    <row r="238" spans="1:7" s="182" customFormat="1" ht="103.5" customHeight="1">
      <c r="A238" s="115"/>
      <c r="B238" s="116"/>
      <c r="C238" s="129"/>
      <c r="D238" s="117" t="s">
        <v>1057</v>
      </c>
      <c r="E238" s="229" t="s">
        <v>897</v>
      </c>
      <c r="F238" s="181"/>
      <c r="G238" s="171">
        <v>108000</v>
      </c>
    </row>
    <row r="239" spans="1:7" s="182" customFormat="1" ht="81.75" customHeight="1">
      <c r="A239" s="115"/>
      <c r="B239" s="116"/>
      <c r="C239" s="129"/>
      <c r="D239" s="117" t="s">
        <v>1137</v>
      </c>
      <c r="E239" s="229" t="s">
        <v>897</v>
      </c>
      <c r="F239" s="181"/>
      <c r="G239" s="171">
        <v>150858</v>
      </c>
    </row>
    <row r="240" spans="1:7" s="182" customFormat="1" ht="69.75" customHeight="1">
      <c r="A240" s="115"/>
      <c r="B240" s="116"/>
      <c r="C240" s="129"/>
      <c r="D240" s="117" t="s">
        <v>1058</v>
      </c>
      <c r="E240" s="229" t="s">
        <v>897</v>
      </c>
      <c r="F240" s="181"/>
      <c r="G240" s="171">
        <v>120000</v>
      </c>
    </row>
    <row r="241" spans="1:7" s="182" customFormat="1" ht="90.75" customHeight="1">
      <c r="A241" s="153"/>
      <c r="B241" s="154">
        <v>11006</v>
      </c>
      <c r="C241" s="590" t="s">
        <v>246</v>
      </c>
      <c r="D241" s="591"/>
      <c r="E241" s="172" t="s">
        <v>889</v>
      </c>
      <c r="F241" s="156"/>
      <c r="G241" s="157">
        <v>135960</v>
      </c>
    </row>
    <row r="242" spans="1:7" s="182" customFormat="1" ht="31.5" customHeight="1">
      <c r="A242" s="158"/>
      <c r="B242" s="159"/>
      <c r="C242" s="160"/>
      <c r="D242" s="161" t="s">
        <v>86</v>
      </c>
      <c r="E242" s="173"/>
      <c r="F242" s="174"/>
      <c r="G242" s="175"/>
    </row>
    <row r="243" spans="1:7" s="182" customFormat="1" ht="90.75" customHeight="1">
      <c r="A243" s="183"/>
      <c r="B243" s="184"/>
      <c r="C243" s="185"/>
      <c r="D243" s="103" t="s">
        <v>247</v>
      </c>
      <c r="E243" s="228" t="s">
        <v>133</v>
      </c>
      <c r="F243" s="119" t="s">
        <v>823</v>
      </c>
      <c r="G243" s="165">
        <v>8400</v>
      </c>
    </row>
    <row r="244" spans="1:7" s="182" customFormat="1" ht="105" customHeight="1">
      <c r="A244" s="183"/>
      <c r="B244" s="184"/>
      <c r="C244" s="185"/>
      <c r="D244" s="94" t="s">
        <v>248</v>
      </c>
      <c r="E244" s="227" t="s">
        <v>249</v>
      </c>
      <c r="F244" s="119" t="s">
        <v>823</v>
      </c>
      <c r="G244" s="165">
        <v>21600</v>
      </c>
    </row>
    <row r="245" spans="1:7" s="182" customFormat="1" ht="100.5" customHeight="1">
      <c r="A245" s="183"/>
      <c r="B245" s="184"/>
      <c r="C245" s="185"/>
      <c r="D245" s="94" t="s">
        <v>250</v>
      </c>
      <c r="E245" s="227" t="s">
        <v>251</v>
      </c>
      <c r="F245" s="119" t="s">
        <v>89</v>
      </c>
      <c r="G245" s="165">
        <v>26400</v>
      </c>
    </row>
    <row r="246" spans="1:7" s="182" customFormat="1" ht="104.25" customHeight="1">
      <c r="A246" s="183"/>
      <c r="B246" s="184"/>
      <c r="C246" s="185"/>
      <c r="D246" s="94" t="s">
        <v>252</v>
      </c>
      <c r="E246" s="227" t="s">
        <v>253</v>
      </c>
      <c r="F246" s="119" t="s">
        <v>89</v>
      </c>
      <c r="G246" s="165">
        <v>9600</v>
      </c>
    </row>
    <row r="247" spans="1:7" s="182" customFormat="1" ht="102.75" customHeight="1">
      <c r="A247" s="183"/>
      <c r="B247" s="184"/>
      <c r="C247" s="185"/>
      <c r="D247" s="94" t="s">
        <v>903</v>
      </c>
      <c r="E247" s="227" t="s">
        <v>904</v>
      </c>
      <c r="F247" s="119" t="s">
        <v>89</v>
      </c>
      <c r="G247" s="165">
        <v>10200</v>
      </c>
    </row>
    <row r="248" spans="1:7" s="182" customFormat="1" ht="108" customHeight="1">
      <c r="A248" s="183"/>
      <c r="B248" s="184"/>
      <c r="C248" s="185"/>
      <c r="D248" s="94" t="s">
        <v>254</v>
      </c>
      <c r="E248" s="227" t="s">
        <v>255</v>
      </c>
      <c r="F248" s="119" t="s">
        <v>89</v>
      </c>
      <c r="G248" s="165">
        <v>15600</v>
      </c>
    </row>
    <row r="249" spans="1:7" s="182" customFormat="1" ht="117" customHeight="1">
      <c r="A249" s="183"/>
      <c r="B249" s="184"/>
      <c r="C249" s="185"/>
      <c r="D249" s="94" t="s">
        <v>946</v>
      </c>
      <c r="E249" s="227" t="s">
        <v>256</v>
      </c>
      <c r="F249" s="119" t="s">
        <v>89</v>
      </c>
      <c r="G249" s="165">
        <v>14400</v>
      </c>
    </row>
    <row r="250" spans="1:7" s="182" customFormat="1" ht="147.75" customHeight="1">
      <c r="A250" s="183"/>
      <c r="B250" s="184"/>
      <c r="C250" s="185"/>
      <c r="D250" s="94" t="s">
        <v>905</v>
      </c>
      <c r="E250" s="227" t="s">
        <v>906</v>
      </c>
      <c r="F250" s="119" t="s">
        <v>823</v>
      </c>
      <c r="G250" s="165">
        <v>14400</v>
      </c>
    </row>
    <row r="251" spans="1:7" s="182" customFormat="1" ht="111" customHeight="1">
      <c r="A251" s="183"/>
      <c r="B251" s="184"/>
      <c r="C251" s="185"/>
      <c r="D251" s="94" t="s">
        <v>947</v>
      </c>
      <c r="E251" s="227" t="s">
        <v>907</v>
      </c>
      <c r="F251" s="119" t="s">
        <v>908</v>
      </c>
      <c r="G251" s="165">
        <v>9600</v>
      </c>
    </row>
    <row r="252" spans="1:7" s="182" customFormat="1" ht="120" customHeight="1" thickBot="1">
      <c r="A252" s="186"/>
      <c r="B252" s="187"/>
      <c r="C252" s="188"/>
      <c r="D252" s="189" t="s">
        <v>1059</v>
      </c>
      <c r="E252" s="190" t="s">
        <v>909</v>
      </c>
      <c r="F252" s="112" t="s">
        <v>802</v>
      </c>
      <c r="G252" s="165">
        <v>5760</v>
      </c>
    </row>
    <row r="253" spans="1:7" s="182" customFormat="1" ht="56.25" customHeight="1">
      <c r="A253" s="148">
        <v>1169</v>
      </c>
      <c r="B253" s="149"/>
      <c r="C253" s="599" t="s">
        <v>910</v>
      </c>
      <c r="D253" s="599"/>
      <c r="E253" s="150"/>
      <c r="F253" s="150"/>
      <c r="G253" s="409">
        <f>G254</f>
        <v>76000</v>
      </c>
    </row>
    <row r="254" spans="1:7" s="182" customFormat="1" ht="77.25" customHeight="1" thickBot="1">
      <c r="A254" s="191"/>
      <c r="B254" s="192">
        <v>11006</v>
      </c>
      <c r="C254" s="592" t="s">
        <v>911</v>
      </c>
      <c r="D254" s="593"/>
      <c r="E254" s="112" t="s">
        <v>257</v>
      </c>
      <c r="F254" s="410"/>
      <c r="G254" s="411">
        <v>76000</v>
      </c>
    </row>
    <row r="255" spans="1:7" s="182" customFormat="1">
      <c r="A255" s="169"/>
      <c r="B255" s="177"/>
      <c r="C255" s="178"/>
      <c r="D255" s="193"/>
      <c r="E255" s="194"/>
      <c r="F255" s="195"/>
      <c r="G255" s="196"/>
    </row>
    <row r="256" spans="1:7" s="182" customFormat="1" ht="125.25" customHeight="1">
      <c r="A256" s="169"/>
      <c r="B256" s="177"/>
      <c r="C256" s="178"/>
      <c r="D256" s="193"/>
      <c r="E256" s="194"/>
      <c r="F256" s="195"/>
      <c r="G256" s="196"/>
    </row>
    <row r="257" spans="1:7" s="182" customFormat="1" ht="46.5" customHeight="1">
      <c r="A257" s="169"/>
      <c r="B257" s="177"/>
      <c r="C257" s="178"/>
      <c r="D257" s="193"/>
      <c r="E257" s="194"/>
      <c r="F257" s="195"/>
      <c r="G257" s="196"/>
    </row>
    <row r="258" spans="1:7" s="182" customFormat="1" ht="100.5" customHeight="1">
      <c r="A258" s="169"/>
      <c r="B258" s="177"/>
      <c r="C258" s="178"/>
      <c r="D258" s="193"/>
      <c r="E258" s="194"/>
      <c r="F258" s="195"/>
      <c r="G258" s="196"/>
    </row>
    <row r="259" spans="1:7" s="182" customFormat="1">
      <c r="A259" s="169"/>
      <c r="B259" s="177"/>
      <c r="C259" s="178"/>
      <c r="D259" s="193"/>
      <c r="E259" s="194"/>
      <c r="F259" s="195"/>
      <c r="G259" s="196"/>
    </row>
    <row r="260" spans="1:7" s="182" customFormat="1" ht="16.5" hidden="1" customHeight="1">
      <c r="A260" s="169"/>
      <c r="B260" s="177"/>
      <c r="C260" s="178"/>
      <c r="D260" s="197"/>
      <c r="E260" s="198"/>
      <c r="F260" s="199"/>
      <c r="G260" s="196"/>
    </row>
    <row r="261" spans="1:7" s="182" customFormat="1" ht="16.5" hidden="1" customHeight="1">
      <c r="A261" s="169"/>
      <c r="B261" s="177"/>
      <c r="C261" s="178"/>
      <c r="D261" s="197"/>
      <c r="E261" s="198"/>
      <c r="F261" s="199"/>
      <c r="G261" s="196"/>
    </row>
    <row r="262" spans="1:7" s="182" customFormat="1" ht="16.5" hidden="1" customHeight="1">
      <c r="A262" s="169"/>
      <c r="B262" s="177"/>
      <c r="C262" s="178"/>
      <c r="D262" s="193"/>
      <c r="E262" s="200"/>
      <c r="F262" s="201"/>
      <c r="G262" s="196"/>
    </row>
    <row r="263" spans="1:7" s="182" customFormat="1" ht="67.5" customHeight="1">
      <c r="A263" s="169"/>
      <c r="B263" s="177"/>
      <c r="C263" s="202"/>
      <c r="D263" s="202"/>
      <c r="E263" s="203"/>
      <c r="F263" s="169"/>
      <c r="G263" s="204"/>
    </row>
    <row r="264" spans="1:7" s="182" customFormat="1" ht="36.75" customHeight="1">
      <c r="A264" s="169"/>
      <c r="B264" s="177"/>
      <c r="C264" s="178"/>
      <c r="D264" s="205"/>
      <c r="E264" s="205"/>
      <c r="F264" s="205"/>
      <c r="G264" s="206"/>
    </row>
    <row r="265" spans="1:7" s="209" customFormat="1" ht="87.75" customHeight="1">
      <c r="A265" s="184"/>
      <c r="B265" s="184"/>
      <c r="C265" s="185"/>
      <c r="D265" s="178"/>
      <c r="E265" s="207"/>
      <c r="F265" s="208"/>
      <c r="G265" s="196"/>
    </row>
    <row r="266" spans="1:7" s="209" customFormat="1" ht="111.75" customHeight="1">
      <c r="A266" s="184"/>
      <c r="B266" s="184"/>
      <c r="C266" s="185"/>
      <c r="D266" s="178"/>
      <c r="E266" s="207"/>
      <c r="F266" s="208"/>
      <c r="G266" s="196"/>
    </row>
    <row r="267" spans="1:7" s="209" customFormat="1" ht="105.75" customHeight="1">
      <c r="A267" s="184"/>
      <c r="B267" s="184"/>
      <c r="C267" s="185"/>
      <c r="D267" s="178"/>
      <c r="E267" s="207"/>
      <c r="F267" s="208"/>
      <c r="G267" s="196"/>
    </row>
    <row r="268" spans="1:7" s="209" customFormat="1" ht="111" customHeight="1">
      <c r="A268" s="184"/>
      <c r="B268" s="184"/>
      <c r="C268" s="185"/>
      <c r="D268" s="178"/>
      <c r="E268" s="207"/>
      <c r="F268" s="208"/>
      <c r="G268" s="196"/>
    </row>
    <row r="269" spans="1:7" s="209" customFormat="1" ht="111" customHeight="1">
      <c r="A269" s="184"/>
      <c r="B269" s="184"/>
      <c r="C269" s="185"/>
      <c r="D269" s="178"/>
      <c r="E269" s="207"/>
      <c r="F269" s="208"/>
      <c r="G269" s="196"/>
    </row>
    <row r="270" spans="1:7" s="209" customFormat="1" ht="97.5" customHeight="1">
      <c r="A270" s="184"/>
      <c r="B270" s="184"/>
      <c r="C270" s="185"/>
      <c r="D270" s="178"/>
      <c r="E270" s="207"/>
      <c r="F270" s="208"/>
      <c r="G270" s="196"/>
    </row>
    <row r="271" spans="1:7" s="209" customFormat="1" ht="150" customHeight="1">
      <c r="A271" s="184"/>
      <c r="B271" s="184"/>
      <c r="C271" s="185"/>
      <c r="D271" s="178"/>
      <c r="E271" s="207"/>
      <c r="F271" s="208"/>
      <c r="G271" s="196"/>
    </row>
    <row r="272" spans="1:7" s="209" customFormat="1">
      <c r="A272" s="184"/>
      <c r="B272" s="184"/>
      <c r="C272" s="185"/>
      <c r="D272" s="178"/>
      <c r="E272" s="207"/>
      <c r="F272" s="208"/>
      <c r="G272" s="196"/>
    </row>
    <row r="273" spans="1:7" s="209" customFormat="1" ht="107.25" customHeight="1">
      <c r="A273" s="184"/>
      <c r="B273" s="184"/>
      <c r="C273" s="185"/>
      <c r="D273" s="178"/>
      <c r="E273" s="207"/>
      <c r="F273" s="208"/>
      <c r="G273" s="196"/>
    </row>
    <row r="274" spans="1:7" s="209" customFormat="1" ht="86.25" customHeight="1">
      <c r="A274" s="184"/>
      <c r="B274" s="184"/>
      <c r="C274" s="185"/>
      <c r="D274" s="178"/>
      <c r="E274" s="207"/>
      <c r="F274" s="208"/>
      <c r="G274" s="196"/>
    </row>
    <row r="275" spans="1:7" s="111" customFormat="1" ht="61.5" customHeight="1">
      <c r="A275" s="210"/>
      <c r="B275" s="169"/>
      <c r="C275" s="202"/>
      <c r="D275" s="202"/>
      <c r="E275" s="178"/>
      <c r="F275" s="178"/>
      <c r="G275" s="204"/>
    </row>
    <row r="276" spans="1:7" s="111" customFormat="1" ht="70.5" customHeight="1">
      <c r="A276" s="169"/>
      <c r="B276" s="177"/>
      <c r="C276" s="202"/>
      <c r="D276" s="202"/>
      <c r="E276" s="208"/>
      <c r="F276" s="169"/>
      <c r="G276" s="196"/>
    </row>
    <row r="277" spans="1:7">
      <c r="A277" s="201"/>
      <c r="B277" s="201"/>
      <c r="C277" s="201"/>
      <c r="D277" s="201"/>
      <c r="E277" s="201"/>
      <c r="F277" s="201"/>
      <c r="G277" s="201"/>
    </row>
    <row r="278" spans="1:7">
      <c r="A278" s="201"/>
      <c r="B278" s="201"/>
      <c r="C278" s="201"/>
      <c r="D278" s="201"/>
      <c r="E278" s="201"/>
      <c r="F278" s="201"/>
      <c r="G278" s="201"/>
    </row>
    <row r="279" spans="1:7">
      <c r="A279" s="201"/>
      <c r="B279" s="201"/>
      <c r="C279" s="201"/>
      <c r="D279" s="201"/>
      <c r="E279" s="201"/>
      <c r="F279" s="201"/>
      <c r="G279" s="201"/>
    </row>
    <row r="280" spans="1:7">
      <c r="A280" s="201"/>
      <c r="B280" s="201"/>
      <c r="C280" s="201"/>
      <c r="D280" s="201"/>
      <c r="E280" s="201"/>
      <c r="F280" s="201"/>
      <c r="G280" s="201"/>
    </row>
    <row r="281" spans="1:7">
      <c r="A281" s="201"/>
      <c r="B281" s="201"/>
      <c r="C281" s="201"/>
      <c r="D281" s="201"/>
      <c r="E281" s="201"/>
      <c r="F281" s="201"/>
      <c r="G281" s="201"/>
    </row>
    <row r="282" spans="1:7">
      <c r="A282" s="201"/>
      <c r="B282" s="201"/>
      <c r="C282" s="201"/>
      <c r="D282" s="201"/>
      <c r="E282" s="201"/>
      <c r="F282" s="201"/>
      <c r="G282" s="201"/>
    </row>
    <row r="283" spans="1:7">
      <c r="A283" s="201"/>
      <c r="B283" s="201"/>
      <c r="C283" s="201"/>
      <c r="D283" s="201"/>
      <c r="E283" s="201"/>
      <c r="F283" s="201"/>
      <c r="G283" s="201"/>
    </row>
    <row r="284" spans="1:7">
      <c r="A284" s="201"/>
      <c r="B284" s="201"/>
      <c r="C284" s="201"/>
      <c r="D284" s="201"/>
      <c r="E284" s="201"/>
      <c r="F284" s="201"/>
      <c r="G284" s="201"/>
    </row>
    <row r="285" spans="1:7">
      <c r="A285" s="201"/>
      <c r="B285" s="201"/>
      <c r="C285" s="201"/>
      <c r="D285" s="201"/>
      <c r="E285" s="201"/>
      <c r="F285" s="201"/>
      <c r="G285" s="201"/>
    </row>
    <row r="286" spans="1:7">
      <c r="A286" s="201"/>
      <c r="B286" s="201"/>
      <c r="C286" s="201"/>
      <c r="D286" s="201"/>
      <c r="E286" s="201"/>
      <c r="F286" s="201"/>
      <c r="G286" s="201"/>
    </row>
    <row r="287" spans="1:7">
      <c r="A287" s="201"/>
      <c r="B287" s="201"/>
      <c r="C287" s="201"/>
      <c r="D287" s="201"/>
      <c r="E287" s="201"/>
      <c r="F287" s="201"/>
      <c r="G287" s="201"/>
    </row>
    <row r="288" spans="1:7">
      <c r="A288" s="201"/>
      <c r="B288" s="201"/>
      <c r="C288" s="201"/>
      <c r="D288" s="201"/>
      <c r="E288" s="201"/>
      <c r="F288" s="201"/>
      <c r="G288" s="201"/>
    </row>
    <row r="289" spans="1:7">
      <c r="A289" s="201"/>
      <c r="B289" s="201"/>
      <c r="C289" s="201"/>
      <c r="D289" s="201"/>
      <c r="E289" s="201"/>
      <c r="F289" s="201"/>
      <c r="G289" s="201"/>
    </row>
    <row r="290" spans="1:7">
      <c r="A290" s="201"/>
      <c r="B290" s="201"/>
      <c r="C290" s="201"/>
      <c r="D290" s="201"/>
      <c r="E290" s="201"/>
      <c r="F290" s="201"/>
      <c r="G290" s="201"/>
    </row>
    <row r="291" spans="1:7">
      <c r="A291" s="201"/>
      <c r="B291" s="201"/>
      <c r="C291" s="201"/>
      <c r="D291" s="201"/>
      <c r="E291" s="201"/>
      <c r="F291" s="201"/>
      <c r="G291" s="201"/>
    </row>
    <row r="292" spans="1:7">
      <c r="A292" s="201"/>
      <c r="B292" s="201"/>
      <c r="C292" s="201"/>
      <c r="D292" s="201"/>
      <c r="E292" s="201"/>
      <c r="F292" s="201"/>
      <c r="G292" s="201"/>
    </row>
    <row r="293" spans="1:7">
      <c r="A293" s="201"/>
      <c r="B293" s="201"/>
      <c r="C293" s="201"/>
      <c r="D293" s="201"/>
      <c r="E293" s="201"/>
      <c r="F293" s="201"/>
      <c r="G293" s="201"/>
    </row>
    <row r="294" spans="1:7">
      <c r="A294" s="201"/>
      <c r="B294" s="201"/>
      <c r="C294" s="201"/>
      <c r="D294" s="201"/>
      <c r="E294" s="201"/>
      <c r="F294" s="201"/>
      <c r="G294" s="201"/>
    </row>
    <row r="295" spans="1:7">
      <c r="A295" s="201"/>
      <c r="B295" s="201"/>
      <c r="C295" s="201"/>
      <c r="D295" s="201"/>
      <c r="E295" s="201"/>
      <c r="F295" s="201"/>
      <c r="G295" s="201"/>
    </row>
    <row r="296" spans="1:7">
      <c r="A296" s="201"/>
      <c r="B296" s="201"/>
      <c r="C296" s="201"/>
      <c r="D296" s="201"/>
      <c r="E296" s="201"/>
      <c r="F296" s="201"/>
      <c r="G296" s="201"/>
    </row>
    <row r="297" spans="1:7">
      <c r="A297" s="201"/>
      <c r="B297" s="201"/>
      <c r="C297" s="201"/>
      <c r="D297" s="201"/>
      <c r="E297" s="201"/>
      <c r="F297" s="201"/>
      <c r="G297" s="201"/>
    </row>
    <row r="298" spans="1:7">
      <c r="A298" s="201"/>
      <c r="B298" s="201"/>
      <c r="C298" s="201"/>
      <c r="D298" s="201"/>
      <c r="E298" s="201"/>
      <c r="F298" s="201"/>
      <c r="G298" s="201"/>
    </row>
    <row r="299" spans="1:7">
      <c r="A299" s="201"/>
      <c r="B299" s="201"/>
      <c r="C299" s="201"/>
      <c r="D299" s="201"/>
      <c r="E299" s="201"/>
      <c r="F299" s="201"/>
      <c r="G299" s="201"/>
    </row>
    <row r="300" spans="1:7">
      <c r="A300" s="201"/>
      <c r="B300" s="201"/>
      <c r="C300" s="201"/>
      <c r="D300" s="201"/>
      <c r="E300" s="201"/>
      <c r="F300" s="201"/>
      <c r="G300" s="201"/>
    </row>
    <row r="301" spans="1:7">
      <c r="A301" s="201"/>
      <c r="B301" s="201"/>
      <c r="C301" s="201"/>
      <c r="D301" s="201"/>
      <c r="E301" s="201"/>
      <c r="F301" s="201"/>
      <c r="G301" s="201"/>
    </row>
    <row r="302" spans="1:7">
      <c r="A302" s="201"/>
      <c r="B302" s="201"/>
      <c r="C302" s="201"/>
      <c r="D302" s="201"/>
      <c r="E302" s="201"/>
      <c r="F302" s="201"/>
      <c r="G302" s="201"/>
    </row>
    <row r="303" spans="1:7">
      <c r="A303" s="201"/>
      <c r="B303" s="201"/>
      <c r="C303" s="201"/>
      <c r="D303" s="201"/>
      <c r="E303" s="201"/>
      <c r="F303" s="201"/>
      <c r="G303" s="201"/>
    </row>
    <row r="304" spans="1:7">
      <c r="A304" s="201"/>
      <c r="B304" s="201"/>
      <c r="C304" s="201"/>
      <c r="D304" s="201"/>
      <c r="E304" s="201"/>
      <c r="F304" s="201"/>
      <c r="G304" s="201"/>
    </row>
  </sheetData>
  <mergeCells count="40">
    <mergeCell ref="G6:G7"/>
    <mergeCell ref="C8:D8"/>
    <mergeCell ref="F59:F60"/>
    <mergeCell ref="A3:F3"/>
    <mergeCell ref="C6:D7"/>
    <mergeCell ref="E6:E7"/>
    <mergeCell ref="F6:F7"/>
    <mergeCell ref="C9:D9"/>
    <mergeCell ref="C10:D10"/>
    <mergeCell ref="C11:D11"/>
    <mergeCell ref="F13:F51"/>
    <mergeCell ref="F53:F57"/>
    <mergeCell ref="F62:F64"/>
    <mergeCell ref="F66:F67"/>
    <mergeCell ref="F69:F190"/>
    <mergeCell ref="E74:E108"/>
    <mergeCell ref="E109:E111"/>
    <mergeCell ref="E115:E116"/>
    <mergeCell ref="E118:E139"/>
    <mergeCell ref="E140:E147"/>
    <mergeCell ref="E148:E153"/>
    <mergeCell ref="E154:E156"/>
    <mergeCell ref="E157:E168"/>
    <mergeCell ref="E169:E179"/>
    <mergeCell ref="E180:E183"/>
    <mergeCell ref="E186:E187"/>
    <mergeCell ref="C195:D195"/>
    <mergeCell ref="C254:D254"/>
    <mergeCell ref="F197:F199"/>
    <mergeCell ref="C200:D200"/>
    <mergeCell ref="E202:E204"/>
    <mergeCell ref="F202:F204"/>
    <mergeCell ref="C205:D205"/>
    <mergeCell ref="C212:D212"/>
    <mergeCell ref="E197:E199"/>
    <mergeCell ref="C215:D215"/>
    <mergeCell ref="C218:D218"/>
    <mergeCell ref="C221:D221"/>
    <mergeCell ref="C241:D241"/>
    <mergeCell ref="C253:D253"/>
  </mergeCells>
  <pageMargins left="0.19685039370078741" right="0.19685039370078741" top="0.27559055118110237" bottom="0.39370078740157483" header="0.15748031496062992" footer="0.19685039370078741"/>
  <pageSetup paperSize="9" scale="95" orientation="landscape" useFirstPageNumber="1" verticalDpi="4294967295"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L33"/>
  <sheetViews>
    <sheetView topLeftCell="B1" zoomScaleNormal="100" workbookViewId="0">
      <selection activeCell="G21" sqref="G21"/>
    </sheetView>
  </sheetViews>
  <sheetFormatPr defaultColWidth="9.140625" defaultRowHeight="16.5"/>
  <cols>
    <col min="1" max="1" width="3.42578125" style="141" hidden="1" customWidth="1"/>
    <col min="2" max="2" width="13" style="141" customWidth="1"/>
    <col min="3" max="3" width="13.28515625" style="141" customWidth="1"/>
    <col min="4" max="4" width="12.5703125" style="141" customWidth="1"/>
    <col min="5" max="5" width="30.85546875" style="141" customWidth="1"/>
    <col min="6" max="6" width="36.7109375" style="141" customWidth="1"/>
    <col min="7" max="7" width="21.7109375" style="141" customWidth="1"/>
    <col min="8" max="8" width="22.42578125" style="141" customWidth="1"/>
    <col min="9" max="16384" width="9.140625" style="141"/>
  </cols>
  <sheetData>
    <row r="1" spans="2:12">
      <c r="B1" s="136"/>
      <c r="C1" s="136"/>
      <c r="D1" s="136"/>
      <c r="E1" s="136"/>
      <c r="H1" s="412" t="s">
        <v>263</v>
      </c>
    </row>
    <row r="2" spans="2:12">
      <c r="B2" s="136"/>
      <c r="C2" s="136"/>
      <c r="D2" s="136"/>
      <c r="E2" s="136"/>
      <c r="H2" s="50" t="s">
        <v>923</v>
      </c>
    </row>
    <row r="3" spans="2:12" ht="33" customHeight="1">
      <c r="B3" s="618" t="s">
        <v>1138</v>
      </c>
      <c r="C3" s="618"/>
      <c r="D3" s="618"/>
      <c r="E3" s="618"/>
      <c r="F3" s="618"/>
      <c r="G3" s="618"/>
      <c r="H3" s="618"/>
    </row>
    <row r="4" spans="2:12" ht="33" customHeight="1">
      <c r="B4" s="413"/>
      <c r="C4" s="413"/>
      <c r="D4" s="413"/>
      <c r="E4" s="413"/>
      <c r="F4" s="413"/>
      <c r="G4" s="413"/>
      <c r="H4" s="413"/>
    </row>
    <row r="5" spans="2:12" ht="19.5" customHeight="1" thickBot="1">
      <c r="H5" s="211" t="s">
        <v>85</v>
      </c>
    </row>
    <row r="6" spans="2:12" ht="37.5" customHeight="1">
      <c r="B6" s="139" t="s">
        <v>24</v>
      </c>
      <c r="C6" s="212"/>
      <c r="D6" s="608" t="s">
        <v>261</v>
      </c>
      <c r="E6" s="609"/>
      <c r="F6" s="612" t="s">
        <v>912</v>
      </c>
      <c r="G6" s="612" t="s">
        <v>87</v>
      </c>
      <c r="H6" s="603" t="s">
        <v>84</v>
      </c>
      <c r="L6" s="141" t="s">
        <v>642</v>
      </c>
    </row>
    <row r="7" spans="2:12" ht="45" customHeight="1" thickBot="1">
      <c r="B7" s="213" t="s">
        <v>20</v>
      </c>
      <c r="C7" s="214" t="s">
        <v>23</v>
      </c>
      <c r="D7" s="610"/>
      <c r="E7" s="611"/>
      <c r="F7" s="613"/>
      <c r="G7" s="613"/>
      <c r="H7" s="604"/>
    </row>
    <row r="8" spans="2:12" ht="26.25" customHeight="1" thickBot="1">
      <c r="B8" s="215"/>
      <c r="C8" s="131"/>
      <c r="D8" s="619" t="s">
        <v>1</v>
      </c>
      <c r="E8" s="619"/>
      <c r="F8" s="230"/>
      <c r="G8" s="230"/>
      <c r="H8" s="216">
        <f>H9+H12+H24+H28+H31</f>
        <v>17947242.199999999</v>
      </c>
    </row>
    <row r="9" spans="2:12" s="136" customFormat="1" ht="36" customHeight="1" thickBot="1">
      <c r="B9" s="414"/>
      <c r="C9" s="145"/>
      <c r="D9" s="614" t="s">
        <v>823</v>
      </c>
      <c r="E9" s="614"/>
      <c r="F9" s="415"/>
      <c r="G9" s="146"/>
      <c r="H9" s="147">
        <f>H11</f>
        <v>52826.9</v>
      </c>
    </row>
    <row r="10" spans="2:12" ht="27" customHeight="1">
      <c r="B10" s="217">
        <v>1192</v>
      </c>
      <c r="C10" s="149"/>
      <c r="D10" s="599" t="s">
        <v>229</v>
      </c>
      <c r="E10" s="599"/>
      <c r="F10" s="172"/>
      <c r="G10" s="416"/>
      <c r="H10" s="175"/>
    </row>
    <row r="11" spans="2:12" ht="99" customHeight="1" thickBot="1">
      <c r="B11" s="417"/>
      <c r="C11" s="418">
        <v>11005</v>
      </c>
      <c r="D11" s="616" t="s">
        <v>230</v>
      </c>
      <c r="E11" s="617"/>
      <c r="F11" s="71" t="s">
        <v>823</v>
      </c>
      <c r="G11" s="419"/>
      <c r="H11" s="157">
        <v>52826.9</v>
      </c>
    </row>
    <row r="12" spans="2:12" s="136" customFormat="1" ht="36" customHeight="1" thickBot="1">
      <c r="B12" s="414"/>
      <c r="C12" s="145"/>
      <c r="D12" s="614" t="s">
        <v>823</v>
      </c>
      <c r="E12" s="614"/>
      <c r="F12" s="415"/>
      <c r="G12" s="146"/>
      <c r="H12" s="147">
        <f>H14+H15+H16+H17+H18+H19+H20+H21+H22+H23</f>
        <v>13149247.299999999</v>
      </c>
    </row>
    <row r="13" spans="2:12" ht="37.5" customHeight="1">
      <c r="B13" s="217">
        <v>1162</v>
      </c>
      <c r="C13" s="149"/>
      <c r="D13" s="599" t="s">
        <v>231</v>
      </c>
      <c r="E13" s="599"/>
      <c r="F13" s="420"/>
      <c r="G13" s="150"/>
      <c r="H13" s="152"/>
    </row>
    <row r="14" spans="2:12" ht="93" customHeight="1">
      <c r="B14" s="421"/>
      <c r="C14" s="154">
        <v>11002</v>
      </c>
      <c r="D14" s="590" t="s">
        <v>232</v>
      </c>
      <c r="E14" s="591"/>
      <c r="F14" s="88" t="s">
        <v>913</v>
      </c>
      <c r="G14" s="419"/>
      <c r="H14" s="157">
        <v>7380739.6999999993</v>
      </c>
    </row>
    <row r="15" spans="2:12" ht="67.5" customHeight="1">
      <c r="B15" s="421"/>
      <c r="C15" s="154">
        <v>11010</v>
      </c>
      <c r="D15" s="590" t="s">
        <v>233</v>
      </c>
      <c r="E15" s="591"/>
      <c r="F15" s="88" t="s">
        <v>802</v>
      </c>
      <c r="G15" s="419"/>
      <c r="H15" s="157">
        <v>45000</v>
      </c>
    </row>
    <row r="16" spans="2:12" ht="57" customHeight="1">
      <c r="B16" s="421"/>
      <c r="C16" s="154">
        <v>11009</v>
      </c>
      <c r="D16" s="590" t="s">
        <v>234</v>
      </c>
      <c r="E16" s="591"/>
      <c r="F16" s="88" t="s">
        <v>914</v>
      </c>
      <c r="G16" s="419"/>
      <c r="H16" s="157">
        <v>225858.5</v>
      </c>
    </row>
    <row r="17" spans="2:8" ht="57" customHeight="1">
      <c r="B17" s="421"/>
      <c r="C17" s="154">
        <v>11008</v>
      </c>
      <c r="D17" s="590" t="s">
        <v>236</v>
      </c>
      <c r="E17" s="591"/>
      <c r="F17" s="88" t="s">
        <v>914</v>
      </c>
      <c r="G17" s="419"/>
      <c r="H17" s="157">
        <v>710835.3</v>
      </c>
    </row>
    <row r="18" spans="2:8" ht="69" customHeight="1">
      <c r="B18" s="421"/>
      <c r="C18" s="154">
        <v>11004</v>
      </c>
      <c r="D18" s="616" t="s">
        <v>237</v>
      </c>
      <c r="E18" s="617"/>
      <c r="F18" s="88" t="s">
        <v>914</v>
      </c>
      <c r="G18" s="419"/>
      <c r="H18" s="157">
        <v>1072232.2</v>
      </c>
    </row>
    <row r="19" spans="2:8" ht="57" customHeight="1">
      <c r="B19" s="421"/>
      <c r="C19" s="154">
        <v>12002</v>
      </c>
      <c r="D19" s="599" t="s">
        <v>240</v>
      </c>
      <c r="E19" s="598"/>
      <c r="F19" s="88" t="s">
        <v>914</v>
      </c>
      <c r="G19" s="419"/>
      <c r="H19" s="157">
        <v>139200</v>
      </c>
    </row>
    <row r="20" spans="2:8" ht="57" customHeight="1">
      <c r="B20" s="421"/>
      <c r="C20" s="154">
        <v>32001</v>
      </c>
      <c r="D20" s="590" t="s">
        <v>241</v>
      </c>
      <c r="E20" s="591"/>
      <c r="F20" s="88" t="s">
        <v>914</v>
      </c>
      <c r="G20" s="419"/>
      <c r="H20" s="157">
        <v>143000</v>
      </c>
    </row>
    <row r="21" spans="2:8" ht="57" customHeight="1">
      <c r="B21" s="421"/>
      <c r="C21" s="154">
        <v>12001</v>
      </c>
      <c r="D21" s="590" t="s">
        <v>260</v>
      </c>
      <c r="E21" s="591"/>
      <c r="F21" s="88" t="s">
        <v>914</v>
      </c>
      <c r="G21" s="419"/>
      <c r="H21" s="157">
        <v>842000</v>
      </c>
    </row>
    <row r="22" spans="2:8" ht="59.25" customHeight="1">
      <c r="B22" s="421"/>
      <c r="C22" s="154">
        <v>11005</v>
      </c>
      <c r="D22" s="590" t="s">
        <v>245</v>
      </c>
      <c r="E22" s="591"/>
      <c r="F22" s="88" t="s">
        <v>914</v>
      </c>
      <c r="G22" s="419"/>
      <c r="H22" s="157">
        <v>2454421.6</v>
      </c>
    </row>
    <row r="23" spans="2:8" s="182" customFormat="1" ht="67.5" customHeight="1" thickBot="1">
      <c r="B23" s="421"/>
      <c r="C23" s="154">
        <v>11006</v>
      </c>
      <c r="D23" s="590" t="s">
        <v>246</v>
      </c>
      <c r="E23" s="591"/>
      <c r="F23" s="88" t="s">
        <v>914</v>
      </c>
      <c r="G23" s="419"/>
      <c r="H23" s="157">
        <v>135960</v>
      </c>
    </row>
    <row r="24" spans="2:8" ht="39" customHeight="1" thickBot="1">
      <c r="B24" s="414"/>
      <c r="C24" s="145"/>
      <c r="D24" s="614" t="s">
        <v>823</v>
      </c>
      <c r="E24" s="614"/>
      <c r="F24" s="415"/>
      <c r="G24" s="422"/>
      <c r="H24" s="147">
        <f>H26+H27</f>
        <v>94944.7</v>
      </c>
    </row>
    <row r="25" spans="2:8" ht="41.25" customHeight="1">
      <c r="B25" s="217">
        <v>1111</v>
      </c>
      <c r="C25" s="149"/>
      <c r="D25" s="599" t="s">
        <v>242</v>
      </c>
      <c r="E25" s="599"/>
      <c r="F25" s="420"/>
      <c r="G25" s="150"/>
      <c r="H25" s="152"/>
    </row>
    <row r="26" spans="2:8" ht="74.25" customHeight="1">
      <c r="B26" s="421"/>
      <c r="C26" s="154">
        <v>12003</v>
      </c>
      <c r="D26" s="590" t="s">
        <v>243</v>
      </c>
      <c r="E26" s="591"/>
      <c r="F26" s="88" t="s">
        <v>914</v>
      </c>
      <c r="G26" s="419"/>
      <c r="H26" s="157">
        <v>47480</v>
      </c>
    </row>
    <row r="27" spans="2:8" ht="79.5" customHeight="1" thickBot="1">
      <c r="B27" s="421"/>
      <c r="C27" s="154">
        <v>12006</v>
      </c>
      <c r="D27" s="590" t="s">
        <v>244</v>
      </c>
      <c r="E27" s="591"/>
      <c r="F27" s="88" t="s">
        <v>914</v>
      </c>
      <c r="G27" s="419"/>
      <c r="H27" s="423">
        <v>47464.7</v>
      </c>
    </row>
    <row r="28" spans="2:8" ht="37.5" customHeight="1" thickBot="1">
      <c r="B28" s="414"/>
      <c r="C28" s="145"/>
      <c r="D28" s="614" t="s">
        <v>817</v>
      </c>
      <c r="E28" s="614"/>
      <c r="F28" s="415"/>
      <c r="G28" s="422"/>
      <c r="H28" s="424">
        <f>H30</f>
        <v>4574223.3</v>
      </c>
    </row>
    <row r="29" spans="2:8" ht="46.5" customHeight="1">
      <c r="B29" s="217">
        <v>1119</v>
      </c>
      <c r="C29" s="149"/>
      <c r="D29" s="599" t="s">
        <v>258</v>
      </c>
      <c r="E29" s="599"/>
      <c r="F29" s="420"/>
      <c r="G29" s="150"/>
      <c r="H29" s="152"/>
    </row>
    <row r="30" spans="2:8" ht="93" customHeight="1" thickBot="1">
      <c r="B30" s="218"/>
      <c r="C30" s="192">
        <v>11001</v>
      </c>
      <c r="D30" s="592" t="s">
        <v>259</v>
      </c>
      <c r="E30" s="593"/>
      <c r="F30" s="113" t="s">
        <v>915</v>
      </c>
      <c r="G30" s="410"/>
      <c r="H30" s="423">
        <v>4574223.3</v>
      </c>
    </row>
    <row r="31" spans="2:8" ht="25.5" customHeight="1" thickBot="1">
      <c r="B31" s="414"/>
      <c r="C31" s="145"/>
      <c r="D31" s="614" t="s">
        <v>257</v>
      </c>
      <c r="E31" s="614"/>
      <c r="F31" s="415"/>
      <c r="G31" s="422"/>
      <c r="H31" s="424">
        <f>H32</f>
        <v>76000</v>
      </c>
    </row>
    <row r="32" spans="2:8" ht="70.5" customHeight="1">
      <c r="B32" s="217">
        <v>1169</v>
      </c>
      <c r="C32" s="149"/>
      <c r="D32" s="599" t="s">
        <v>910</v>
      </c>
      <c r="E32" s="599"/>
      <c r="F32" s="150"/>
      <c r="G32" s="150"/>
      <c r="H32" s="409">
        <f>H33</f>
        <v>76000</v>
      </c>
    </row>
    <row r="33" spans="2:8" ht="74.25" customHeight="1" thickBot="1">
      <c r="B33" s="218"/>
      <c r="C33" s="192">
        <v>11006</v>
      </c>
      <c r="D33" s="592" t="s">
        <v>911</v>
      </c>
      <c r="E33" s="593"/>
      <c r="F33" s="112" t="s">
        <v>257</v>
      </c>
      <c r="G33" s="410"/>
      <c r="H33" s="411">
        <v>76000</v>
      </c>
    </row>
  </sheetData>
  <mergeCells count="31">
    <mergeCell ref="D14:E14"/>
    <mergeCell ref="B3:H3"/>
    <mergeCell ref="D6:E7"/>
    <mergeCell ref="F6:F7"/>
    <mergeCell ref="G6:G7"/>
    <mergeCell ref="H6:H7"/>
    <mergeCell ref="D8:E8"/>
    <mergeCell ref="D9:E9"/>
    <mergeCell ref="D10:E10"/>
    <mergeCell ref="D11:E11"/>
    <mergeCell ref="D12:E12"/>
    <mergeCell ref="D13:E13"/>
    <mergeCell ref="D26:E26"/>
    <mergeCell ref="D15:E15"/>
    <mergeCell ref="D16:E16"/>
    <mergeCell ref="D17:E17"/>
    <mergeCell ref="D18:E18"/>
    <mergeCell ref="D19:E19"/>
    <mergeCell ref="D20:E20"/>
    <mergeCell ref="D21:E21"/>
    <mergeCell ref="D22:E22"/>
    <mergeCell ref="D23:E23"/>
    <mergeCell ref="D24:E24"/>
    <mergeCell ref="D25:E25"/>
    <mergeCell ref="D33:E33"/>
    <mergeCell ref="D27:E27"/>
    <mergeCell ref="D28:E28"/>
    <mergeCell ref="D29:E29"/>
    <mergeCell ref="D30:E30"/>
    <mergeCell ref="D31:E31"/>
    <mergeCell ref="D32:E32"/>
  </mergeCells>
  <pageMargins left="0.19685039370078741" right="0.19685039370078741" top="0.27559055118110237" bottom="0.43307086614173229" header="0.15748031496062992" footer="0.19685039370078741"/>
  <pageSetup paperSize="9" scale="95" orientation="landscape" useFirstPageNumber="1" verticalDpi="4294967295"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71"/>
  <sheetViews>
    <sheetView zoomScaleNormal="100" workbookViewId="0">
      <selection activeCell="D43" sqref="D43"/>
    </sheetView>
  </sheetViews>
  <sheetFormatPr defaultRowHeight="13.5"/>
  <cols>
    <col min="1" max="1" width="2" style="82" customWidth="1"/>
    <col min="2" max="2" width="10.85546875" style="82" customWidth="1"/>
    <col min="3" max="3" width="12.5703125" style="82" customWidth="1"/>
    <col min="4" max="4" width="65.7109375" style="82" customWidth="1"/>
    <col min="5" max="5" width="21.7109375" style="84" customWidth="1"/>
    <col min="6" max="9" width="9.140625" style="82"/>
    <col min="10" max="10" width="57" style="82" customWidth="1"/>
    <col min="11" max="256" width="9.140625" style="82"/>
    <col min="257" max="257" width="4.140625" style="82" customWidth="1"/>
    <col min="258" max="258" width="10.85546875" style="82" customWidth="1"/>
    <col min="259" max="259" width="13.140625" style="82" customWidth="1"/>
    <col min="260" max="260" width="57.5703125" style="82" customWidth="1"/>
    <col min="261" max="261" width="13" style="82" customWidth="1"/>
    <col min="262" max="265" width="9.140625" style="82"/>
    <col min="266" max="266" width="57" style="82" customWidth="1"/>
    <col min="267" max="512" width="9.140625" style="82"/>
    <col min="513" max="513" width="4.140625" style="82" customWidth="1"/>
    <col min="514" max="514" width="10.85546875" style="82" customWidth="1"/>
    <col min="515" max="515" width="13.140625" style="82" customWidth="1"/>
    <col min="516" max="516" width="57.5703125" style="82" customWidth="1"/>
    <col min="517" max="517" width="13" style="82" customWidth="1"/>
    <col min="518" max="521" width="9.140625" style="82"/>
    <col min="522" max="522" width="57" style="82" customWidth="1"/>
    <col min="523" max="768" width="9.140625" style="82"/>
    <col min="769" max="769" width="4.140625" style="82" customWidth="1"/>
    <col min="770" max="770" width="10.85546875" style="82" customWidth="1"/>
    <col min="771" max="771" width="13.140625" style="82" customWidth="1"/>
    <col min="772" max="772" width="57.5703125" style="82" customWidth="1"/>
    <col min="773" max="773" width="13" style="82" customWidth="1"/>
    <col min="774" max="777" width="9.140625" style="82"/>
    <col min="778" max="778" width="57" style="82" customWidth="1"/>
    <col min="779" max="1024" width="9.140625" style="82"/>
    <col min="1025" max="1025" width="4.140625" style="82" customWidth="1"/>
    <col min="1026" max="1026" width="10.85546875" style="82" customWidth="1"/>
    <col min="1027" max="1027" width="13.140625" style="82" customWidth="1"/>
    <col min="1028" max="1028" width="57.5703125" style="82" customWidth="1"/>
    <col min="1029" max="1029" width="13" style="82" customWidth="1"/>
    <col min="1030" max="1033" width="9.140625" style="82"/>
    <col min="1034" max="1034" width="57" style="82" customWidth="1"/>
    <col min="1035" max="1280" width="9.140625" style="82"/>
    <col min="1281" max="1281" width="4.140625" style="82" customWidth="1"/>
    <col min="1282" max="1282" width="10.85546875" style="82" customWidth="1"/>
    <col min="1283" max="1283" width="13.140625" style="82" customWidth="1"/>
    <col min="1284" max="1284" width="57.5703125" style="82" customWidth="1"/>
    <col min="1285" max="1285" width="13" style="82" customWidth="1"/>
    <col min="1286" max="1289" width="9.140625" style="82"/>
    <col min="1290" max="1290" width="57" style="82" customWidth="1"/>
    <col min="1291" max="1536" width="9.140625" style="82"/>
    <col min="1537" max="1537" width="4.140625" style="82" customWidth="1"/>
    <col min="1538" max="1538" width="10.85546875" style="82" customWidth="1"/>
    <col min="1539" max="1539" width="13.140625" style="82" customWidth="1"/>
    <col min="1540" max="1540" width="57.5703125" style="82" customWidth="1"/>
    <col min="1541" max="1541" width="13" style="82" customWidth="1"/>
    <col min="1542" max="1545" width="9.140625" style="82"/>
    <col min="1546" max="1546" width="57" style="82" customWidth="1"/>
    <col min="1547" max="1792" width="9.140625" style="82"/>
    <col min="1793" max="1793" width="4.140625" style="82" customWidth="1"/>
    <col min="1794" max="1794" width="10.85546875" style="82" customWidth="1"/>
    <col min="1795" max="1795" width="13.140625" style="82" customWidth="1"/>
    <col min="1796" max="1796" width="57.5703125" style="82" customWidth="1"/>
    <col min="1797" max="1797" width="13" style="82" customWidth="1"/>
    <col min="1798" max="1801" width="9.140625" style="82"/>
    <col min="1802" max="1802" width="57" style="82" customWidth="1"/>
    <col min="1803" max="2048" width="9.140625" style="82"/>
    <col min="2049" max="2049" width="4.140625" style="82" customWidth="1"/>
    <col min="2050" max="2050" width="10.85546875" style="82" customWidth="1"/>
    <col min="2051" max="2051" width="13.140625" style="82" customWidth="1"/>
    <col min="2052" max="2052" width="57.5703125" style="82" customWidth="1"/>
    <col min="2053" max="2053" width="13" style="82" customWidth="1"/>
    <col min="2054" max="2057" width="9.140625" style="82"/>
    <col min="2058" max="2058" width="57" style="82" customWidth="1"/>
    <col min="2059" max="2304" width="9.140625" style="82"/>
    <col min="2305" max="2305" width="4.140625" style="82" customWidth="1"/>
    <col min="2306" max="2306" width="10.85546875" style="82" customWidth="1"/>
    <col min="2307" max="2307" width="13.140625" style="82" customWidth="1"/>
    <col min="2308" max="2308" width="57.5703125" style="82" customWidth="1"/>
    <col min="2309" max="2309" width="13" style="82" customWidth="1"/>
    <col min="2310" max="2313" width="9.140625" style="82"/>
    <col min="2314" max="2314" width="57" style="82" customWidth="1"/>
    <col min="2315" max="2560" width="9.140625" style="82"/>
    <col min="2561" max="2561" width="4.140625" style="82" customWidth="1"/>
    <col min="2562" max="2562" width="10.85546875" style="82" customWidth="1"/>
    <col min="2563" max="2563" width="13.140625" style="82" customWidth="1"/>
    <col min="2564" max="2564" width="57.5703125" style="82" customWidth="1"/>
    <col min="2565" max="2565" width="13" style="82" customWidth="1"/>
    <col min="2566" max="2569" width="9.140625" style="82"/>
    <col min="2570" max="2570" width="57" style="82" customWidth="1"/>
    <col min="2571" max="2816" width="9.140625" style="82"/>
    <col min="2817" max="2817" width="4.140625" style="82" customWidth="1"/>
    <col min="2818" max="2818" width="10.85546875" style="82" customWidth="1"/>
    <col min="2819" max="2819" width="13.140625" style="82" customWidth="1"/>
    <col min="2820" max="2820" width="57.5703125" style="82" customWidth="1"/>
    <col min="2821" max="2821" width="13" style="82" customWidth="1"/>
    <col min="2822" max="2825" width="9.140625" style="82"/>
    <col min="2826" max="2826" width="57" style="82" customWidth="1"/>
    <col min="2827" max="3072" width="9.140625" style="82"/>
    <col min="3073" max="3073" width="4.140625" style="82" customWidth="1"/>
    <col min="3074" max="3074" width="10.85546875" style="82" customWidth="1"/>
    <col min="3075" max="3075" width="13.140625" style="82" customWidth="1"/>
    <col min="3076" max="3076" width="57.5703125" style="82" customWidth="1"/>
    <col min="3077" max="3077" width="13" style="82" customWidth="1"/>
    <col min="3078" max="3081" width="9.140625" style="82"/>
    <col min="3082" max="3082" width="57" style="82" customWidth="1"/>
    <col min="3083" max="3328" width="9.140625" style="82"/>
    <col min="3329" max="3329" width="4.140625" style="82" customWidth="1"/>
    <col min="3330" max="3330" width="10.85546875" style="82" customWidth="1"/>
    <col min="3331" max="3331" width="13.140625" style="82" customWidth="1"/>
    <col min="3332" max="3332" width="57.5703125" style="82" customWidth="1"/>
    <col min="3333" max="3333" width="13" style="82" customWidth="1"/>
    <col min="3334" max="3337" width="9.140625" style="82"/>
    <col min="3338" max="3338" width="57" style="82" customWidth="1"/>
    <col min="3339" max="3584" width="9.140625" style="82"/>
    <col min="3585" max="3585" width="4.140625" style="82" customWidth="1"/>
    <col min="3586" max="3586" width="10.85546875" style="82" customWidth="1"/>
    <col min="3587" max="3587" width="13.140625" style="82" customWidth="1"/>
    <col min="3588" max="3588" width="57.5703125" style="82" customWidth="1"/>
    <col min="3589" max="3589" width="13" style="82" customWidth="1"/>
    <col min="3590" max="3593" width="9.140625" style="82"/>
    <col min="3594" max="3594" width="57" style="82" customWidth="1"/>
    <col min="3595" max="3840" width="9.140625" style="82"/>
    <col min="3841" max="3841" width="4.140625" style="82" customWidth="1"/>
    <col min="3842" max="3842" width="10.85546875" style="82" customWidth="1"/>
    <col min="3843" max="3843" width="13.140625" style="82" customWidth="1"/>
    <col min="3844" max="3844" width="57.5703125" style="82" customWidth="1"/>
    <col min="3845" max="3845" width="13" style="82" customWidth="1"/>
    <col min="3846" max="3849" width="9.140625" style="82"/>
    <col min="3850" max="3850" width="57" style="82" customWidth="1"/>
    <col min="3851" max="4096" width="9.140625" style="82"/>
    <col min="4097" max="4097" width="4.140625" style="82" customWidth="1"/>
    <col min="4098" max="4098" width="10.85546875" style="82" customWidth="1"/>
    <col min="4099" max="4099" width="13.140625" style="82" customWidth="1"/>
    <col min="4100" max="4100" width="57.5703125" style="82" customWidth="1"/>
    <col min="4101" max="4101" width="13" style="82" customWidth="1"/>
    <col min="4102" max="4105" width="9.140625" style="82"/>
    <col min="4106" max="4106" width="57" style="82" customWidth="1"/>
    <col min="4107" max="4352" width="9.140625" style="82"/>
    <col min="4353" max="4353" width="4.140625" style="82" customWidth="1"/>
    <col min="4354" max="4354" width="10.85546875" style="82" customWidth="1"/>
    <col min="4355" max="4355" width="13.140625" style="82" customWidth="1"/>
    <col min="4356" max="4356" width="57.5703125" style="82" customWidth="1"/>
    <col min="4357" max="4357" width="13" style="82" customWidth="1"/>
    <col min="4358" max="4361" width="9.140625" style="82"/>
    <col min="4362" max="4362" width="57" style="82" customWidth="1"/>
    <col min="4363" max="4608" width="9.140625" style="82"/>
    <col min="4609" max="4609" width="4.140625" style="82" customWidth="1"/>
    <col min="4610" max="4610" width="10.85546875" style="82" customWidth="1"/>
    <col min="4611" max="4611" width="13.140625" style="82" customWidth="1"/>
    <col min="4612" max="4612" width="57.5703125" style="82" customWidth="1"/>
    <col min="4613" max="4613" width="13" style="82" customWidth="1"/>
    <col min="4614" max="4617" width="9.140625" style="82"/>
    <col min="4618" max="4618" width="57" style="82" customWidth="1"/>
    <col min="4619" max="4864" width="9.140625" style="82"/>
    <col min="4865" max="4865" width="4.140625" style="82" customWidth="1"/>
    <col min="4866" max="4866" width="10.85546875" style="82" customWidth="1"/>
    <col min="4867" max="4867" width="13.140625" style="82" customWidth="1"/>
    <col min="4868" max="4868" width="57.5703125" style="82" customWidth="1"/>
    <col min="4869" max="4869" width="13" style="82" customWidth="1"/>
    <col min="4870" max="4873" width="9.140625" style="82"/>
    <col min="4874" max="4874" width="57" style="82" customWidth="1"/>
    <col min="4875" max="5120" width="9.140625" style="82"/>
    <col min="5121" max="5121" width="4.140625" style="82" customWidth="1"/>
    <col min="5122" max="5122" width="10.85546875" style="82" customWidth="1"/>
    <col min="5123" max="5123" width="13.140625" style="82" customWidth="1"/>
    <col min="5124" max="5124" width="57.5703125" style="82" customWidth="1"/>
    <col min="5125" max="5125" width="13" style="82" customWidth="1"/>
    <col min="5126" max="5129" width="9.140625" style="82"/>
    <col min="5130" max="5130" width="57" style="82" customWidth="1"/>
    <col min="5131" max="5376" width="9.140625" style="82"/>
    <col min="5377" max="5377" width="4.140625" style="82" customWidth="1"/>
    <col min="5378" max="5378" width="10.85546875" style="82" customWidth="1"/>
    <col min="5379" max="5379" width="13.140625" style="82" customWidth="1"/>
    <col min="5380" max="5380" width="57.5703125" style="82" customWidth="1"/>
    <col min="5381" max="5381" width="13" style="82" customWidth="1"/>
    <col min="5382" max="5385" width="9.140625" style="82"/>
    <col min="5386" max="5386" width="57" style="82" customWidth="1"/>
    <col min="5387" max="5632" width="9.140625" style="82"/>
    <col min="5633" max="5633" width="4.140625" style="82" customWidth="1"/>
    <col min="5634" max="5634" width="10.85546875" style="82" customWidth="1"/>
    <col min="5635" max="5635" width="13.140625" style="82" customWidth="1"/>
    <col min="5636" max="5636" width="57.5703125" style="82" customWidth="1"/>
    <col min="5637" max="5637" width="13" style="82" customWidth="1"/>
    <col min="5638" max="5641" width="9.140625" style="82"/>
    <col min="5642" max="5642" width="57" style="82" customWidth="1"/>
    <col min="5643" max="5888" width="9.140625" style="82"/>
    <col min="5889" max="5889" width="4.140625" style="82" customWidth="1"/>
    <col min="5890" max="5890" width="10.85546875" style="82" customWidth="1"/>
    <col min="5891" max="5891" width="13.140625" style="82" customWidth="1"/>
    <col min="5892" max="5892" width="57.5703125" style="82" customWidth="1"/>
    <col min="5893" max="5893" width="13" style="82" customWidth="1"/>
    <col min="5894" max="5897" width="9.140625" style="82"/>
    <col min="5898" max="5898" width="57" style="82" customWidth="1"/>
    <col min="5899" max="6144" width="9.140625" style="82"/>
    <col min="6145" max="6145" width="4.140625" style="82" customWidth="1"/>
    <col min="6146" max="6146" width="10.85546875" style="82" customWidth="1"/>
    <col min="6147" max="6147" width="13.140625" style="82" customWidth="1"/>
    <col min="6148" max="6148" width="57.5703125" style="82" customWidth="1"/>
    <col min="6149" max="6149" width="13" style="82" customWidth="1"/>
    <col min="6150" max="6153" width="9.140625" style="82"/>
    <col min="6154" max="6154" width="57" style="82" customWidth="1"/>
    <col min="6155" max="6400" width="9.140625" style="82"/>
    <col min="6401" max="6401" width="4.140625" style="82" customWidth="1"/>
    <col min="6402" max="6402" width="10.85546875" style="82" customWidth="1"/>
    <col min="6403" max="6403" width="13.140625" style="82" customWidth="1"/>
    <col min="6404" max="6404" width="57.5703125" style="82" customWidth="1"/>
    <col min="6405" max="6405" width="13" style="82" customWidth="1"/>
    <col min="6406" max="6409" width="9.140625" style="82"/>
    <col min="6410" max="6410" width="57" style="82" customWidth="1"/>
    <col min="6411" max="6656" width="9.140625" style="82"/>
    <col min="6657" max="6657" width="4.140625" style="82" customWidth="1"/>
    <col min="6658" max="6658" width="10.85546875" style="82" customWidth="1"/>
    <col min="6659" max="6659" width="13.140625" style="82" customWidth="1"/>
    <col min="6660" max="6660" width="57.5703125" style="82" customWidth="1"/>
    <col min="6661" max="6661" width="13" style="82" customWidth="1"/>
    <col min="6662" max="6665" width="9.140625" style="82"/>
    <col min="6666" max="6666" width="57" style="82" customWidth="1"/>
    <col min="6667" max="6912" width="9.140625" style="82"/>
    <col min="6913" max="6913" width="4.140625" style="82" customWidth="1"/>
    <col min="6914" max="6914" width="10.85546875" style="82" customWidth="1"/>
    <col min="6915" max="6915" width="13.140625" style="82" customWidth="1"/>
    <col min="6916" max="6916" width="57.5703125" style="82" customWidth="1"/>
    <col min="6917" max="6917" width="13" style="82" customWidth="1"/>
    <col min="6918" max="6921" width="9.140625" style="82"/>
    <col min="6922" max="6922" width="57" style="82" customWidth="1"/>
    <col min="6923" max="7168" width="9.140625" style="82"/>
    <col min="7169" max="7169" width="4.140625" style="82" customWidth="1"/>
    <col min="7170" max="7170" width="10.85546875" style="82" customWidth="1"/>
    <col min="7171" max="7171" width="13.140625" style="82" customWidth="1"/>
    <col min="7172" max="7172" width="57.5703125" style="82" customWidth="1"/>
    <col min="7173" max="7173" width="13" style="82" customWidth="1"/>
    <col min="7174" max="7177" width="9.140625" style="82"/>
    <col min="7178" max="7178" width="57" style="82" customWidth="1"/>
    <col min="7179" max="7424" width="9.140625" style="82"/>
    <col min="7425" max="7425" width="4.140625" style="82" customWidth="1"/>
    <col min="7426" max="7426" width="10.85546875" style="82" customWidth="1"/>
    <col min="7427" max="7427" width="13.140625" style="82" customWidth="1"/>
    <col min="7428" max="7428" width="57.5703125" style="82" customWidth="1"/>
    <col min="7429" max="7429" width="13" style="82" customWidth="1"/>
    <col min="7430" max="7433" width="9.140625" style="82"/>
    <col min="7434" max="7434" width="57" style="82" customWidth="1"/>
    <col min="7435" max="7680" width="9.140625" style="82"/>
    <col min="7681" max="7681" width="4.140625" style="82" customWidth="1"/>
    <col min="7682" max="7682" width="10.85546875" style="82" customWidth="1"/>
    <col min="7683" max="7683" width="13.140625" style="82" customWidth="1"/>
    <col min="7684" max="7684" width="57.5703125" style="82" customWidth="1"/>
    <col min="7685" max="7685" width="13" style="82" customWidth="1"/>
    <col min="7686" max="7689" width="9.140625" style="82"/>
    <col min="7690" max="7690" width="57" style="82" customWidth="1"/>
    <col min="7691" max="7936" width="9.140625" style="82"/>
    <col min="7937" max="7937" width="4.140625" style="82" customWidth="1"/>
    <col min="7938" max="7938" width="10.85546875" style="82" customWidth="1"/>
    <col min="7939" max="7939" width="13.140625" style="82" customWidth="1"/>
    <col min="7940" max="7940" width="57.5703125" style="82" customWidth="1"/>
    <col min="7941" max="7941" width="13" style="82" customWidth="1"/>
    <col min="7942" max="7945" width="9.140625" style="82"/>
    <col min="7946" max="7946" width="57" style="82" customWidth="1"/>
    <col min="7947" max="8192" width="9.140625" style="82"/>
    <col min="8193" max="8193" width="4.140625" style="82" customWidth="1"/>
    <col min="8194" max="8194" width="10.85546875" style="82" customWidth="1"/>
    <col min="8195" max="8195" width="13.140625" style="82" customWidth="1"/>
    <col min="8196" max="8196" width="57.5703125" style="82" customWidth="1"/>
    <col min="8197" max="8197" width="13" style="82" customWidth="1"/>
    <col min="8198" max="8201" width="9.140625" style="82"/>
    <col min="8202" max="8202" width="57" style="82" customWidth="1"/>
    <col min="8203" max="8448" width="9.140625" style="82"/>
    <col min="8449" max="8449" width="4.140625" style="82" customWidth="1"/>
    <col min="8450" max="8450" width="10.85546875" style="82" customWidth="1"/>
    <col min="8451" max="8451" width="13.140625" style="82" customWidth="1"/>
    <col min="8452" max="8452" width="57.5703125" style="82" customWidth="1"/>
    <col min="8453" max="8453" width="13" style="82" customWidth="1"/>
    <col min="8454" max="8457" width="9.140625" style="82"/>
    <col min="8458" max="8458" width="57" style="82" customWidth="1"/>
    <col min="8459" max="8704" width="9.140625" style="82"/>
    <col min="8705" max="8705" width="4.140625" style="82" customWidth="1"/>
    <col min="8706" max="8706" width="10.85546875" style="82" customWidth="1"/>
    <col min="8707" max="8707" width="13.140625" style="82" customWidth="1"/>
    <col min="8708" max="8708" width="57.5703125" style="82" customWidth="1"/>
    <col min="8709" max="8709" width="13" style="82" customWidth="1"/>
    <col min="8710" max="8713" width="9.140625" style="82"/>
    <col min="8714" max="8714" width="57" style="82" customWidth="1"/>
    <col min="8715" max="8960" width="9.140625" style="82"/>
    <col min="8961" max="8961" width="4.140625" style="82" customWidth="1"/>
    <col min="8962" max="8962" width="10.85546875" style="82" customWidth="1"/>
    <col min="8963" max="8963" width="13.140625" style="82" customWidth="1"/>
    <col min="8964" max="8964" width="57.5703125" style="82" customWidth="1"/>
    <col min="8965" max="8965" width="13" style="82" customWidth="1"/>
    <col min="8966" max="8969" width="9.140625" style="82"/>
    <col min="8970" max="8970" width="57" style="82" customWidth="1"/>
    <col min="8971" max="9216" width="9.140625" style="82"/>
    <col min="9217" max="9217" width="4.140625" style="82" customWidth="1"/>
    <col min="9218" max="9218" width="10.85546875" style="82" customWidth="1"/>
    <col min="9219" max="9219" width="13.140625" style="82" customWidth="1"/>
    <col min="9220" max="9220" width="57.5703125" style="82" customWidth="1"/>
    <col min="9221" max="9221" width="13" style="82" customWidth="1"/>
    <col min="9222" max="9225" width="9.140625" style="82"/>
    <col min="9226" max="9226" width="57" style="82" customWidth="1"/>
    <col min="9227" max="9472" width="9.140625" style="82"/>
    <col min="9473" max="9473" width="4.140625" style="82" customWidth="1"/>
    <col min="9474" max="9474" width="10.85546875" style="82" customWidth="1"/>
    <col min="9475" max="9475" width="13.140625" style="82" customWidth="1"/>
    <col min="9476" max="9476" width="57.5703125" style="82" customWidth="1"/>
    <col min="9477" max="9477" width="13" style="82" customWidth="1"/>
    <col min="9478" max="9481" width="9.140625" style="82"/>
    <col min="9482" max="9482" width="57" style="82" customWidth="1"/>
    <col min="9483" max="9728" width="9.140625" style="82"/>
    <col min="9729" max="9729" width="4.140625" style="82" customWidth="1"/>
    <col min="9730" max="9730" width="10.85546875" style="82" customWidth="1"/>
    <col min="9731" max="9731" width="13.140625" style="82" customWidth="1"/>
    <col min="9732" max="9732" width="57.5703125" style="82" customWidth="1"/>
    <col min="9733" max="9733" width="13" style="82" customWidth="1"/>
    <col min="9734" max="9737" width="9.140625" style="82"/>
    <col min="9738" max="9738" width="57" style="82" customWidth="1"/>
    <col min="9739" max="9984" width="9.140625" style="82"/>
    <col min="9985" max="9985" width="4.140625" style="82" customWidth="1"/>
    <col min="9986" max="9986" width="10.85546875" style="82" customWidth="1"/>
    <col min="9987" max="9987" width="13.140625" style="82" customWidth="1"/>
    <col min="9988" max="9988" width="57.5703125" style="82" customWidth="1"/>
    <col min="9989" max="9989" width="13" style="82" customWidth="1"/>
    <col min="9990" max="9993" width="9.140625" style="82"/>
    <col min="9994" max="9994" width="57" style="82" customWidth="1"/>
    <col min="9995" max="10240" width="9.140625" style="82"/>
    <col min="10241" max="10241" width="4.140625" style="82" customWidth="1"/>
    <col min="10242" max="10242" width="10.85546875" style="82" customWidth="1"/>
    <col min="10243" max="10243" width="13.140625" style="82" customWidth="1"/>
    <col min="10244" max="10244" width="57.5703125" style="82" customWidth="1"/>
    <col min="10245" max="10245" width="13" style="82" customWidth="1"/>
    <col min="10246" max="10249" width="9.140625" style="82"/>
    <col min="10250" max="10250" width="57" style="82" customWidth="1"/>
    <col min="10251" max="10496" width="9.140625" style="82"/>
    <col min="10497" max="10497" width="4.140625" style="82" customWidth="1"/>
    <col min="10498" max="10498" width="10.85546875" style="82" customWidth="1"/>
    <col min="10499" max="10499" width="13.140625" style="82" customWidth="1"/>
    <col min="10500" max="10500" width="57.5703125" style="82" customWidth="1"/>
    <col min="10501" max="10501" width="13" style="82" customWidth="1"/>
    <col min="10502" max="10505" width="9.140625" style="82"/>
    <col min="10506" max="10506" width="57" style="82" customWidth="1"/>
    <col min="10507" max="10752" width="9.140625" style="82"/>
    <col min="10753" max="10753" width="4.140625" style="82" customWidth="1"/>
    <col min="10754" max="10754" width="10.85546875" style="82" customWidth="1"/>
    <col min="10755" max="10755" width="13.140625" style="82" customWidth="1"/>
    <col min="10756" max="10756" width="57.5703125" style="82" customWidth="1"/>
    <col min="10757" max="10757" width="13" style="82" customWidth="1"/>
    <col min="10758" max="10761" width="9.140625" style="82"/>
    <col min="10762" max="10762" width="57" style="82" customWidth="1"/>
    <col min="10763" max="11008" width="9.140625" style="82"/>
    <col min="11009" max="11009" width="4.140625" style="82" customWidth="1"/>
    <col min="11010" max="11010" width="10.85546875" style="82" customWidth="1"/>
    <col min="11011" max="11011" width="13.140625" style="82" customWidth="1"/>
    <col min="11012" max="11012" width="57.5703125" style="82" customWidth="1"/>
    <col min="11013" max="11013" width="13" style="82" customWidth="1"/>
    <col min="11014" max="11017" width="9.140625" style="82"/>
    <col min="11018" max="11018" width="57" style="82" customWidth="1"/>
    <col min="11019" max="11264" width="9.140625" style="82"/>
    <col min="11265" max="11265" width="4.140625" style="82" customWidth="1"/>
    <col min="11266" max="11266" width="10.85546875" style="82" customWidth="1"/>
    <col min="11267" max="11267" width="13.140625" style="82" customWidth="1"/>
    <col min="11268" max="11268" width="57.5703125" style="82" customWidth="1"/>
    <col min="11269" max="11269" width="13" style="82" customWidth="1"/>
    <col min="11270" max="11273" width="9.140625" style="82"/>
    <col min="11274" max="11274" width="57" style="82" customWidth="1"/>
    <col min="11275" max="11520" width="9.140625" style="82"/>
    <col min="11521" max="11521" width="4.140625" style="82" customWidth="1"/>
    <col min="11522" max="11522" width="10.85546875" style="82" customWidth="1"/>
    <col min="11523" max="11523" width="13.140625" style="82" customWidth="1"/>
    <col min="11524" max="11524" width="57.5703125" style="82" customWidth="1"/>
    <col min="11525" max="11525" width="13" style="82" customWidth="1"/>
    <col min="11526" max="11529" width="9.140625" style="82"/>
    <col min="11530" max="11530" width="57" style="82" customWidth="1"/>
    <col min="11531" max="11776" width="9.140625" style="82"/>
    <col min="11777" max="11777" width="4.140625" style="82" customWidth="1"/>
    <col min="11778" max="11778" width="10.85546875" style="82" customWidth="1"/>
    <col min="11779" max="11779" width="13.140625" style="82" customWidth="1"/>
    <col min="11780" max="11780" width="57.5703125" style="82" customWidth="1"/>
    <col min="11781" max="11781" width="13" style="82" customWidth="1"/>
    <col min="11782" max="11785" width="9.140625" style="82"/>
    <col min="11786" max="11786" width="57" style="82" customWidth="1"/>
    <col min="11787" max="12032" width="9.140625" style="82"/>
    <col min="12033" max="12033" width="4.140625" style="82" customWidth="1"/>
    <col min="12034" max="12034" width="10.85546875" style="82" customWidth="1"/>
    <col min="12035" max="12035" width="13.140625" style="82" customWidth="1"/>
    <col min="12036" max="12036" width="57.5703125" style="82" customWidth="1"/>
    <col min="12037" max="12037" width="13" style="82" customWidth="1"/>
    <col min="12038" max="12041" width="9.140625" style="82"/>
    <col min="12042" max="12042" width="57" style="82" customWidth="1"/>
    <col min="12043" max="12288" width="9.140625" style="82"/>
    <col min="12289" max="12289" width="4.140625" style="82" customWidth="1"/>
    <col min="12290" max="12290" width="10.85546875" style="82" customWidth="1"/>
    <col min="12291" max="12291" width="13.140625" style="82" customWidth="1"/>
    <col min="12292" max="12292" width="57.5703125" style="82" customWidth="1"/>
    <col min="12293" max="12293" width="13" style="82" customWidth="1"/>
    <col min="12294" max="12297" width="9.140625" style="82"/>
    <col min="12298" max="12298" width="57" style="82" customWidth="1"/>
    <col min="12299" max="12544" width="9.140625" style="82"/>
    <col min="12545" max="12545" width="4.140625" style="82" customWidth="1"/>
    <col min="12546" max="12546" width="10.85546875" style="82" customWidth="1"/>
    <col min="12547" max="12547" width="13.140625" style="82" customWidth="1"/>
    <col min="12548" max="12548" width="57.5703125" style="82" customWidth="1"/>
    <col min="12549" max="12549" width="13" style="82" customWidth="1"/>
    <col min="12550" max="12553" width="9.140625" style="82"/>
    <col min="12554" max="12554" width="57" style="82" customWidth="1"/>
    <col min="12555" max="12800" width="9.140625" style="82"/>
    <col min="12801" max="12801" width="4.140625" style="82" customWidth="1"/>
    <col min="12802" max="12802" width="10.85546875" style="82" customWidth="1"/>
    <col min="12803" max="12803" width="13.140625" style="82" customWidth="1"/>
    <col min="12804" max="12804" width="57.5703125" style="82" customWidth="1"/>
    <col min="12805" max="12805" width="13" style="82" customWidth="1"/>
    <col min="12806" max="12809" width="9.140625" style="82"/>
    <col min="12810" max="12810" width="57" style="82" customWidth="1"/>
    <col min="12811" max="13056" width="9.140625" style="82"/>
    <col min="13057" max="13057" width="4.140625" style="82" customWidth="1"/>
    <col min="13058" max="13058" width="10.85546875" style="82" customWidth="1"/>
    <col min="13059" max="13059" width="13.140625" style="82" customWidth="1"/>
    <col min="13060" max="13060" width="57.5703125" style="82" customWidth="1"/>
    <col min="13061" max="13061" width="13" style="82" customWidth="1"/>
    <col min="13062" max="13065" width="9.140625" style="82"/>
    <col min="13066" max="13066" width="57" style="82" customWidth="1"/>
    <col min="13067" max="13312" width="9.140625" style="82"/>
    <col min="13313" max="13313" width="4.140625" style="82" customWidth="1"/>
    <col min="13314" max="13314" width="10.85546875" style="82" customWidth="1"/>
    <col min="13315" max="13315" width="13.140625" style="82" customWidth="1"/>
    <col min="13316" max="13316" width="57.5703125" style="82" customWidth="1"/>
    <col min="13317" max="13317" width="13" style="82" customWidth="1"/>
    <col min="13318" max="13321" width="9.140625" style="82"/>
    <col min="13322" max="13322" width="57" style="82" customWidth="1"/>
    <col min="13323" max="13568" width="9.140625" style="82"/>
    <col min="13569" max="13569" width="4.140625" style="82" customWidth="1"/>
    <col min="13570" max="13570" width="10.85546875" style="82" customWidth="1"/>
    <col min="13571" max="13571" width="13.140625" style="82" customWidth="1"/>
    <col min="13572" max="13572" width="57.5703125" style="82" customWidth="1"/>
    <col min="13573" max="13573" width="13" style="82" customWidth="1"/>
    <col min="13574" max="13577" width="9.140625" style="82"/>
    <col min="13578" max="13578" width="57" style="82" customWidth="1"/>
    <col min="13579" max="13824" width="9.140625" style="82"/>
    <col min="13825" max="13825" width="4.140625" style="82" customWidth="1"/>
    <col min="13826" max="13826" width="10.85546875" style="82" customWidth="1"/>
    <col min="13827" max="13827" width="13.140625" style="82" customWidth="1"/>
    <col min="13828" max="13828" width="57.5703125" style="82" customWidth="1"/>
    <col min="13829" max="13829" width="13" style="82" customWidth="1"/>
    <col min="13830" max="13833" width="9.140625" style="82"/>
    <col min="13834" max="13834" width="57" style="82" customWidth="1"/>
    <col min="13835" max="14080" width="9.140625" style="82"/>
    <col min="14081" max="14081" width="4.140625" style="82" customWidth="1"/>
    <col min="14082" max="14082" width="10.85546875" style="82" customWidth="1"/>
    <col min="14083" max="14083" width="13.140625" style="82" customWidth="1"/>
    <col min="14084" max="14084" width="57.5703125" style="82" customWidth="1"/>
    <col min="14085" max="14085" width="13" style="82" customWidth="1"/>
    <col min="14086" max="14089" width="9.140625" style="82"/>
    <col min="14090" max="14090" width="57" style="82" customWidth="1"/>
    <col min="14091" max="14336" width="9.140625" style="82"/>
    <col min="14337" max="14337" width="4.140625" style="82" customWidth="1"/>
    <col min="14338" max="14338" width="10.85546875" style="82" customWidth="1"/>
    <col min="14339" max="14339" width="13.140625" style="82" customWidth="1"/>
    <col min="14340" max="14340" width="57.5703125" style="82" customWidth="1"/>
    <col min="14341" max="14341" width="13" style="82" customWidth="1"/>
    <col min="14342" max="14345" width="9.140625" style="82"/>
    <col min="14346" max="14346" width="57" style="82" customWidth="1"/>
    <col min="14347" max="14592" width="9.140625" style="82"/>
    <col min="14593" max="14593" width="4.140625" style="82" customWidth="1"/>
    <col min="14594" max="14594" width="10.85546875" style="82" customWidth="1"/>
    <col min="14595" max="14595" width="13.140625" style="82" customWidth="1"/>
    <col min="14596" max="14596" width="57.5703125" style="82" customWidth="1"/>
    <col min="14597" max="14597" width="13" style="82" customWidth="1"/>
    <col min="14598" max="14601" width="9.140625" style="82"/>
    <col min="14602" max="14602" width="57" style="82" customWidth="1"/>
    <col min="14603" max="14848" width="9.140625" style="82"/>
    <col min="14849" max="14849" width="4.140625" style="82" customWidth="1"/>
    <col min="14850" max="14850" width="10.85546875" style="82" customWidth="1"/>
    <col min="14851" max="14851" width="13.140625" style="82" customWidth="1"/>
    <col min="14852" max="14852" width="57.5703125" style="82" customWidth="1"/>
    <col min="14853" max="14853" width="13" style="82" customWidth="1"/>
    <col min="14854" max="14857" width="9.140625" style="82"/>
    <col min="14858" max="14858" width="57" style="82" customWidth="1"/>
    <col min="14859" max="15104" width="9.140625" style="82"/>
    <col min="15105" max="15105" width="4.140625" style="82" customWidth="1"/>
    <col min="15106" max="15106" width="10.85546875" style="82" customWidth="1"/>
    <col min="15107" max="15107" width="13.140625" style="82" customWidth="1"/>
    <col min="15108" max="15108" width="57.5703125" style="82" customWidth="1"/>
    <col min="15109" max="15109" width="13" style="82" customWidth="1"/>
    <col min="15110" max="15113" width="9.140625" style="82"/>
    <col min="15114" max="15114" width="57" style="82" customWidth="1"/>
    <col min="15115" max="15360" width="9.140625" style="82"/>
    <col min="15361" max="15361" width="4.140625" style="82" customWidth="1"/>
    <col min="15362" max="15362" width="10.85546875" style="82" customWidth="1"/>
    <col min="15363" max="15363" width="13.140625" style="82" customWidth="1"/>
    <col min="15364" max="15364" width="57.5703125" style="82" customWidth="1"/>
    <col min="15365" max="15365" width="13" style="82" customWidth="1"/>
    <col min="15366" max="15369" width="9.140625" style="82"/>
    <col min="15370" max="15370" width="57" style="82" customWidth="1"/>
    <col min="15371" max="15616" width="9.140625" style="82"/>
    <col min="15617" max="15617" width="4.140625" style="82" customWidth="1"/>
    <col min="15618" max="15618" width="10.85546875" style="82" customWidth="1"/>
    <col min="15619" max="15619" width="13.140625" style="82" customWidth="1"/>
    <col min="15620" max="15620" width="57.5703125" style="82" customWidth="1"/>
    <col min="15621" max="15621" width="13" style="82" customWidth="1"/>
    <col min="15622" max="15625" width="9.140625" style="82"/>
    <col min="15626" max="15626" width="57" style="82" customWidth="1"/>
    <col min="15627" max="15872" width="9.140625" style="82"/>
    <col min="15873" max="15873" width="4.140625" style="82" customWidth="1"/>
    <col min="15874" max="15874" width="10.85546875" style="82" customWidth="1"/>
    <col min="15875" max="15875" width="13.140625" style="82" customWidth="1"/>
    <col min="15876" max="15876" width="57.5703125" style="82" customWidth="1"/>
    <col min="15877" max="15877" width="13" style="82" customWidth="1"/>
    <col min="15878" max="15881" width="9.140625" style="82"/>
    <col min="15882" max="15882" width="57" style="82" customWidth="1"/>
    <col min="15883" max="16128" width="9.140625" style="82"/>
    <col min="16129" max="16129" width="4.140625" style="82" customWidth="1"/>
    <col min="16130" max="16130" width="10.85546875" style="82" customWidth="1"/>
    <col min="16131" max="16131" width="13.140625" style="82" customWidth="1"/>
    <col min="16132" max="16132" width="57.5703125" style="82" customWidth="1"/>
    <col min="16133" max="16133" width="13" style="82" customWidth="1"/>
    <col min="16134" max="16137" width="9.140625" style="82"/>
    <col min="16138" max="16138" width="57" style="82" customWidth="1"/>
    <col min="16139" max="16384" width="9.140625" style="82"/>
  </cols>
  <sheetData>
    <row r="1" spans="2:10" ht="17.25" customHeight="1">
      <c r="B1" s="81"/>
      <c r="C1" s="81"/>
      <c r="D1" s="81"/>
      <c r="E1" s="85" t="s">
        <v>263</v>
      </c>
      <c r="H1" s="120"/>
    </row>
    <row r="2" spans="2:10" ht="16.5" customHeight="1">
      <c r="B2" s="81"/>
      <c r="C2" s="81"/>
      <c r="D2" s="81"/>
      <c r="E2" s="85" t="s">
        <v>924</v>
      </c>
      <c r="H2" s="120"/>
    </row>
    <row r="3" spans="2:10" ht="9.75" customHeight="1">
      <c r="B3" s="81"/>
      <c r="C3" s="81"/>
      <c r="D3" s="81"/>
      <c r="E3" s="83"/>
    </row>
    <row r="4" spans="2:10" s="379" customFormat="1" ht="49.5" customHeight="1">
      <c r="B4" s="620" t="s">
        <v>1027</v>
      </c>
      <c r="C4" s="621"/>
      <c r="D4" s="621"/>
      <c r="E4" s="621"/>
    </row>
    <row r="5" spans="2:10" s="379" customFormat="1" ht="30" customHeight="1" thickBot="1">
      <c r="B5" s="380"/>
      <c r="C5" s="380"/>
      <c r="D5" s="380"/>
      <c r="E5" s="380" t="s">
        <v>85</v>
      </c>
    </row>
    <row r="6" spans="2:10" s="379" customFormat="1" ht="24" customHeight="1">
      <c r="B6" s="622" t="s">
        <v>24</v>
      </c>
      <c r="C6" s="623"/>
      <c r="D6" s="624" t="s">
        <v>785</v>
      </c>
      <c r="E6" s="626" t="s">
        <v>84</v>
      </c>
    </row>
    <row r="7" spans="2:10" s="379" customFormat="1" ht="21.75" customHeight="1">
      <c r="B7" s="381" t="s">
        <v>20</v>
      </c>
      <c r="C7" s="303" t="s">
        <v>23</v>
      </c>
      <c r="D7" s="625"/>
      <c r="E7" s="627"/>
    </row>
    <row r="8" spans="2:10" s="379" customFormat="1" ht="18.75" customHeight="1">
      <c r="B8" s="382"/>
      <c r="C8" s="298"/>
      <c r="D8" s="303" t="s">
        <v>1</v>
      </c>
      <c r="E8" s="383">
        <f>E9+E17+E20</f>
        <v>56216.088000000003</v>
      </c>
      <c r="G8" s="384"/>
    </row>
    <row r="9" spans="2:10" s="379" customFormat="1" ht="35.25" customHeight="1">
      <c r="B9" s="382"/>
      <c r="C9" s="298"/>
      <c r="D9" s="385" t="s">
        <v>786</v>
      </c>
      <c r="E9" s="383">
        <f>E10+E15</f>
        <v>44616.088000000003</v>
      </c>
    </row>
    <row r="10" spans="2:10" s="379" customFormat="1" ht="26.25" customHeight="1">
      <c r="B10" s="630" t="s">
        <v>787</v>
      </c>
      <c r="C10" s="628" t="s">
        <v>540</v>
      </c>
      <c r="D10" s="629"/>
      <c r="E10" s="383">
        <f>E11+E12+E13+E14</f>
        <v>43850.088000000003</v>
      </c>
    </row>
    <row r="11" spans="2:10" s="379" customFormat="1" ht="49.5" customHeight="1">
      <c r="B11" s="630"/>
      <c r="C11" s="386" t="s">
        <v>788</v>
      </c>
      <c r="D11" s="229" t="s">
        <v>766</v>
      </c>
      <c r="E11" s="387">
        <v>40210.088000000003</v>
      </c>
    </row>
    <row r="12" spans="2:10" s="379" customFormat="1" ht="51.75" customHeight="1">
      <c r="B12" s="630"/>
      <c r="C12" s="386" t="s">
        <v>789</v>
      </c>
      <c r="D12" s="229" t="s">
        <v>790</v>
      </c>
      <c r="E12" s="387">
        <v>450</v>
      </c>
    </row>
    <row r="13" spans="2:10" s="379" customFormat="1" ht="49.5" customHeight="1">
      <c r="B13" s="630"/>
      <c r="C13" s="386" t="s">
        <v>791</v>
      </c>
      <c r="D13" s="388" t="s">
        <v>792</v>
      </c>
      <c r="E13" s="387">
        <v>1750</v>
      </c>
    </row>
    <row r="14" spans="2:10" s="379" customFormat="1" ht="36.75" customHeight="1">
      <c r="B14" s="389"/>
      <c r="C14" s="386" t="s">
        <v>799</v>
      </c>
      <c r="D14" s="229" t="s">
        <v>800</v>
      </c>
      <c r="E14" s="387">
        <v>1440</v>
      </c>
    </row>
    <row r="15" spans="2:10" s="379" customFormat="1" ht="45.75" customHeight="1">
      <c r="B15" s="630" t="s">
        <v>793</v>
      </c>
      <c r="C15" s="566" t="s">
        <v>794</v>
      </c>
      <c r="D15" s="631"/>
      <c r="E15" s="383">
        <f>E16</f>
        <v>766</v>
      </c>
    </row>
    <row r="16" spans="2:10" s="379" customFormat="1" ht="33.75" customHeight="1">
      <c r="B16" s="630"/>
      <c r="C16" s="390" t="s">
        <v>7</v>
      </c>
      <c r="D16" s="391" t="s">
        <v>1018</v>
      </c>
      <c r="E16" s="387">
        <v>766</v>
      </c>
      <c r="J16" s="392"/>
    </row>
    <row r="17" spans="2:5" s="379" customFormat="1" ht="23.25" customHeight="1">
      <c r="B17" s="393"/>
      <c r="C17" s="394"/>
      <c r="D17" s="247" t="s">
        <v>795</v>
      </c>
      <c r="E17" s="383">
        <f>E18</f>
        <v>2000</v>
      </c>
    </row>
    <row r="18" spans="2:5" s="379" customFormat="1" ht="36" customHeight="1">
      <c r="B18" s="630" t="s">
        <v>796</v>
      </c>
      <c r="C18" s="566" t="s">
        <v>797</v>
      </c>
      <c r="D18" s="631"/>
      <c r="E18" s="395">
        <f>E19</f>
        <v>2000</v>
      </c>
    </row>
    <row r="19" spans="2:5" s="379" customFormat="1" ht="27.75" customHeight="1">
      <c r="B19" s="630"/>
      <c r="C19" s="386" t="s">
        <v>11</v>
      </c>
      <c r="D19" s="229" t="s">
        <v>798</v>
      </c>
      <c r="E19" s="395">
        <v>2000</v>
      </c>
    </row>
    <row r="20" spans="2:5" s="379" customFormat="1" ht="34.5" customHeight="1">
      <c r="B20" s="396"/>
      <c r="C20" s="397"/>
      <c r="D20" s="398" t="s">
        <v>1019</v>
      </c>
      <c r="E20" s="399">
        <f>E21</f>
        <v>9600</v>
      </c>
    </row>
    <row r="21" spans="2:5" s="379" customFormat="1" ht="27.75" customHeight="1">
      <c r="B21" s="632">
        <v>1115</v>
      </c>
      <c r="C21" s="628" t="s">
        <v>465</v>
      </c>
      <c r="D21" s="629"/>
      <c r="E21" s="395">
        <f>E22</f>
        <v>9600</v>
      </c>
    </row>
    <row r="22" spans="2:5" s="379" customFormat="1" ht="33" customHeight="1" thickBot="1">
      <c r="B22" s="633"/>
      <c r="C22" s="400" t="s">
        <v>5</v>
      </c>
      <c r="D22" s="190" t="s">
        <v>1020</v>
      </c>
      <c r="E22" s="401">
        <v>9600</v>
      </c>
    </row>
    <row r="23" spans="2:5" s="379" customFormat="1" ht="20.25" hidden="1" customHeight="1">
      <c r="B23" s="402"/>
      <c r="C23" s="402"/>
      <c r="D23" s="403" t="s">
        <v>575</v>
      </c>
      <c r="E23" s="404">
        <f>E24</f>
        <v>0</v>
      </c>
    </row>
    <row r="24" spans="2:5" s="379" customFormat="1" ht="24.75" hidden="1" customHeight="1">
      <c r="B24" s="405" t="s">
        <v>644</v>
      </c>
      <c r="C24" s="405" t="s">
        <v>645</v>
      </c>
      <c r="D24" s="406" t="s">
        <v>646</v>
      </c>
      <c r="E24" s="405"/>
    </row>
    <row r="25" spans="2:5" s="379" customFormat="1">
      <c r="E25" s="407"/>
    </row>
    <row r="26" spans="2:5" s="379" customFormat="1">
      <c r="E26" s="407"/>
    </row>
    <row r="27" spans="2:5" s="379" customFormat="1">
      <c r="E27" s="407"/>
    </row>
    <row r="28" spans="2:5" s="379" customFormat="1">
      <c r="E28" s="407"/>
    </row>
    <row r="29" spans="2:5" s="379" customFormat="1">
      <c r="E29" s="407"/>
    </row>
    <row r="30" spans="2:5" s="379" customFormat="1">
      <c r="E30" s="407"/>
    </row>
    <row r="31" spans="2:5" s="379" customFormat="1">
      <c r="E31" s="407"/>
    </row>
    <row r="94" spans="7:8">
      <c r="G94" s="121"/>
      <c r="H94" s="121">
        <v>157980.1</v>
      </c>
    </row>
    <row r="96" spans="7:8">
      <c r="G96" s="121"/>
      <c r="H96" s="121">
        <v>46535.1</v>
      </c>
    </row>
    <row r="104" spans="7:8">
      <c r="G104" s="121"/>
      <c r="H104" s="121">
        <v>97677.2</v>
      </c>
    </row>
    <row r="106" spans="7:8">
      <c r="G106" s="121"/>
      <c r="H106" s="121">
        <v>33563.599999999999</v>
      </c>
    </row>
    <row r="108" spans="7:8">
      <c r="G108" s="121"/>
      <c r="H108" s="121">
        <v>58966.5</v>
      </c>
    </row>
    <row r="329" spans="7:8">
      <c r="G329" s="121"/>
      <c r="H329" s="121">
        <v>590176.5</v>
      </c>
    </row>
    <row r="369" spans="7:8">
      <c r="G369" s="121"/>
      <c r="H369" s="121">
        <v>1439533.1</v>
      </c>
    </row>
    <row r="371" spans="7:8">
      <c r="G371" s="121"/>
      <c r="H371" s="121">
        <v>349292.4</v>
      </c>
    </row>
  </sheetData>
  <mergeCells count="12">
    <mergeCell ref="B15:B16"/>
    <mergeCell ref="C15:D15"/>
    <mergeCell ref="B18:B19"/>
    <mergeCell ref="C18:D18"/>
    <mergeCell ref="B21:B22"/>
    <mergeCell ref="C21:D21"/>
    <mergeCell ref="B4:E4"/>
    <mergeCell ref="B6:C6"/>
    <mergeCell ref="D6:D7"/>
    <mergeCell ref="E6:E7"/>
    <mergeCell ref="C10:D10"/>
    <mergeCell ref="B10:B13"/>
  </mergeCells>
  <pageMargins left="0.27559055118110237" right="0.19685039370078741" top="0.31496062992125984" bottom="0.43307086614173229" header="0.15748031496062992" footer="0.23622047244094491"/>
  <pageSetup paperSize="9" scale="75" firstPageNumber="1162" orientation="landscape" useFirstPageNumber="1"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zoomScale="70" zoomScaleNormal="70" workbookViewId="0">
      <selection activeCell="B3" sqref="B3:G3"/>
    </sheetView>
  </sheetViews>
  <sheetFormatPr defaultRowHeight="15"/>
  <cols>
    <col min="1" max="1" width="3.42578125" customWidth="1"/>
    <col min="2" max="3" width="9" customWidth="1"/>
    <col min="4" max="4" width="50.5703125" customWidth="1"/>
    <col min="5" max="5" width="28.28515625" style="2" customWidth="1"/>
    <col min="6" max="6" width="53.85546875" customWidth="1"/>
    <col min="7" max="7" width="21.140625" customWidth="1"/>
    <col min="8" max="8" width="19.28515625" customWidth="1"/>
  </cols>
  <sheetData>
    <row r="1" spans="1:8" s="2" customFormat="1">
      <c r="B1" s="4"/>
      <c r="C1" s="4"/>
      <c r="D1" s="4"/>
      <c r="E1" s="4"/>
      <c r="F1" s="4"/>
      <c r="G1" s="50" t="s">
        <v>83</v>
      </c>
    </row>
    <row r="2" spans="1:8" s="2" customFormat="1">
      <c r="B2" s="4"/>
      <c r="C2" s="4"/>
      <c r="D2" s="4"/>
      <c r="E2" s="4"/>
      <c r="F2" s="4"/>
      <c r="G2" s="50"/>
    </row>
    <row r="3" spans="1:8" s="2" customFormat="1" ht="27.75" customHeight="1">
      <c r="B3" s="634" t="s">
        <v>76</v>
      </c>
      <c r="C3" s="634"/>
      <c r="D3" s="634"/>
      <c r="E3" s="634"/>
      <c r="F3" s="634"/>
      <c r="G3" s="634"/>
    </row>
    <row r="4" spans="1:8" s="2" customFormat="1">
      <c r="B4" s="4"/>
      <c r="C4" s="4"/>
      <c r="D4" s="4"/>
      <c r="E4" s="4"/>
      <c r="F4" s="4"/>
      <c r="G4" s="4"/>
    </row>
    <row r="5" spans="1:8" s="2" customFormat="1">
      <c r="B5" s="449" t="s">
        <v>24</v>
      </c>
      <c r="C5" s="449"/>
      <c r="D5" s="635" t="s">
        <v>79</v>
      </c>
      <c r="E5" s="447" t="s">
        <v>77</v>
      </c>
      <c r="F5" s="635" t="s">
        <v>56</v>
      </c>
      <c r="G5" s="447" t="s">
        <v>78</v>
      </c>
    </row>
    <row r="6" spans="1:8" s="2" customFormat="1" ht="25.5" customHeight="1">
      <c r="B6" s="45" t="s">
        <v>20</v>
      </c>
      <c r="C6" s="45" t="s">
        <v>23</v>
      </c>
      <c r="D6" s="636"/>
      <c r="E6" s="637"/>
      <c r="F6" s="636"/>
      <c r="G6" s="637"/>
      <c r="H6" s="46"/>
    </row>
    <row r="7" spans="1:8" s="2" customFormat="1">
      <c r="B7" s="5">
        <v>1046</v>
      </c>
      <c r="C7" s="60"/>
      <c r="D7" s="58" t="s">
        <v>80</v>
      </c>
      <c r="E7" s="60"/>
      <c r="F7" s="6"/>
      <c r="G7" s="66" t="s">
        <v>75</v>
      </c>
    </row>
    <row r="8" spans="1:8" s="2" customFormat="1" ht="16.5" customHeight="1">
      <c r="B8" s="51"/>
      <c r="C8" s="61">
        <v>11001</v>
      </c>
      <c r="D8" s="53" t="s">
        <v>57</v>
      </c>
      <c r="E8" s="67" t="s">
        <v>52</v>
      </c>
      <c r="F8" s="52"/>
      <c r="G8" s="43" t="s">
        <v>75</v>
      </c>
    </row>
    <row r="9" spans="1:8" s="2" customFormat="1" ht="54">
      <c r="B9" s="51"/>
      <c r="C9" s="61"/>
      <c r="D9" s="56" t="s">
        <v>58</v>
      </c>
      <c r="E9" s="68"/>
      <c r="F9" s="53" t="s">
        <v>59</v>
      </c>
      <c r="G9" s="43" t="s">
        <v>75</v>
      </c>
    </row>
    <row r="10" spans="1:8" s="2" customFormat="1" ht="27">
      <c r="B10" s="51"/>
      <c r="C10" s="61"/>
      <c r="D10" s="56" t="s">
        <v>60</v>
      </c>
      <c r="E10" s="68"/>
      <c r="F10" s="53" t="s">
        <v>61</v>
      </c>
      <c r="G10" s="43" t="s">
        <v>75</v>
      </c>
    </row>
    <row r="11" spans="1:8" s="2" customFormat="1" ht="32.25" customHeight="1">
      <c r="B11" s="54"/>
      <c r="C11" s="62"/>
      <c r="D11" s="59" t="s">
        <v>62</v>
      </c>
      <c r="E11" s="69"/>
      <c r="F11" s="55" t="s">
        <v>63</v>
      </c>
      <c r="G11" s="44" t="s">
        <v>75</v>
      </c>
    </row>
    <row r="12" spans="1:8" s="2" customFormat="1">
      <c r="B12" s="5">
        <v>1146</v>
      </c>
      <c r="C12" s="60"/>
      <c r="D12" s="58" t="s">
        <v>81</v>
      </c>
      <c r="E12" s="60"/>
      <c r="F12" s="6"/>
      <c r="G12" s="66" t="s">
        <v>75</v>
      </c>
    </row>
    <row r="13" spans="1:8" s="2" customFormat="1" ht="27">
      <c r="B13" s="7"/>
      <c r="C13" s="51" t="s">
        <v>53</v>
      </c>
      <c r="D13" s="63" t="s">
        <v>64</v>
      </c>
      <c r="E13" s="70" t="s">
        <v>82</v>
      </c>
      <c r="F13" s="64"/>
      <c r="G13" s="42" t="s">
        <v>75</v>
      </c>
    </row>
    <row r="14" spans="1:8" s="2" customFormat="1" ht="27">
      <c r="B14" s="7"/>
      <c r="C14" s="51"/>
      <c r="D14" s="65"/>
      <c r="E14" s="68"/>
      <c r="F14" s="53" t="s">
        <v>65</v>
      </c>
      <c r="G14" s="43" t="s">
        <v>75</v>
      </c>
    </row>
    <row r="15" spans="1:8" ht="27">
      <c r="B15" s="7"/>
      <c r="C15" s="51"/>
      <c r="D15" s="65"/>
      <c r="E15" s="68"/>
      <c r="F15" s="53" t="s">
        <v>66</v>
      </c>
      <c r="G15" s="43" t="s">
        <v>75</v>
      </c>
    </row>
    <row r="16" spans="1:8" ht="27">
      <c r="A16" s="47"/>
      <c r="B16" s="7"/>
      <c r="C16" s="51"/>
      <c r="D16" s="65"/>
      <c r="E16" s="68"/>
      <c r="F16" s="53" t="s">
        <v>67</v>
      </c>
      <c r="G16" s="43" t="s">
        <v>75</v>
      </c>
      <c r="H16" s="49"/>
    </row>
    <row r="17" spans="1:8" s="2" customFormat="1" ht="27">
      <c r="A17" s="48"/>
      <c r="B17" s="7"/>
      <c r="C17" s="51"/>
      <c r="D17" s="65"/>
      <c r="E17" s="68"/>
      <c r="F17" s="57" t="s">
        <v>68</v>
      </c>
      <c r="G17" s="43" t="s">
        <v>75</v>
      </c>
      <c r="H17" s="49"/>
    </row>
    <row r="18" spans="1:8" s="2" customFormat="1" ht="27">
      <c r="A18" s="48"/>
      <c r="B18" s="7"/>
      <c r="C18" s="51"/>
      <c r="D18" s="65"/>
      <c r="E18" s="68"/>
      <c r="F18" s="57" t="s">
        <v>69</v>
      </c>
      <c r="G18" s="43" t="s">
        <v>75</v>
      </c>
      <c r="H18" s="49"/>
    </row>
    <row r="19" spans="1:8" s="2" customFormat="1" ht="27">
      <c r="A19" s="48"/>
      <c r="B19" s="7"/>
      <c r="C19" s="51"/>
      <c r="D19" s="65"/>
      <c r="E19" s="68"/>
      <c r="F19" s="57" t="s">
        <v>70</v>
      </c>
      <c r="G19" s="43" t="s">
        <v>75</v>
      </c>
      <c r="H19" s="49"/>
    </row>
    <row r="20" spans="1:8" s="2" customFormat="1" ht="29.25" customHeight="1">
      <c r="A20" s="48"/>
      <c r="B20" s="7"/>
      <c r="C20" s="51"/>
      <c r="D20" s="65"/>
      <c r="E20" s="68"/>
      <c r="F20" s="57" t="s">
        <v>71</v>
      </c>
      <c r="G20" s="43" t="s">
        <v>75</v>
      </c>
      <c r="H20" s="49"/>
    </row>
    <row r="21" spans="1:8" s="2" customFormat="1" ht="27">
      <c r="A21" s="48"/>
      <c r="B21" s="7"/>
      <c r="C21" s="51"/>
      <c r="D21" s="65"/>
      <c r="E21" s="68"/>
      <c r="F21" s="57" t="s">
        <v>72</v>
      </c>
      <c r="G21" s="43" t="s">
        <v>75</v>
      </c>
      <c r="H21" s="49"/>
    </row>
    <row r="22" spans="1:8" s="2" customFormat="1" ht="27">
      <c r="A22" s="48"/>
      <c r="B22" s="7"/>
      <c r="C22" s="51"/>
      <c r="D22" s="65"/>
      <c r="E22" s="68"/>
      <c r="F22" s="57" t="s">
        <v>73</v>
      </c>
      <c r="G22" s="43" t="s">
        <v>75</v>
      </c>
      <c r="H22" s="49"/>
    </row>
    <row r="23" spans="1:8" s="2" customFormat="1">
      <c r="A23" s="48"/>
      <c r="B23" s="54"/>
      <c r="C23" s="62"/>
      <c r="D23" s="59"/>
      <c r="E23" s="69"/>
      <c r="F23" s="55" t="s">
        <v>74</v>
      </c>
      <c r="G23" s="44" t="s">
        <v>75</v>
      </c>
      <c r="H23" s="49"/>
    </row>
  </sheetData>
  <mergeCells count="6">
    <mergeCell ref="B3:G3"/>
    <mergeCell ref="B5:C5"/>
    <mergeCell ref="D5:D6"/>
    <mergeCell ref="F5:F6"/>
    <mergeCell ref="G5:G6"/>
    <mergeCell ref="E5:E6"/>
  </mergeCells>
  <pageMargins left="0.7" right="0.7" top="0.75" bottom="0.75" header="0.3" footer="0.3"/>
  <pageSetup paperSize="9" orientation="portrait"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Հավելված NEW1 Տնտեսագիտական (1)</vt:lpstr>
      <vt:lpstr>Հավելված5աղ7</vt:lpstr>
      <vt:lpstr>Հավելված 5 աղ 7.1</vt:lpstr>
      <vt:lpstr>Հավելված 5 աղ 7.2</vt:lpstr>
      <vt:lpstr>Հավելված 5 աղ 7.3</vt:lpstr>
      <vt:lpstr>Հավելված NEW-6</vt:lpstr>
      <vt:lpstr>'Հավելված NEW1 Տնտեսագիտական (1)'!Print_Area</vt:lpstr>
      <vt:lpstr>Հավելված5աղ7!Print_Area</vt:lpstr>
      <vt:lpstr>'Հավելված 5 աղ 7.1'!Print_Titles</vt:lpstr>
      <vt:lpstr>'Հավելված 5 աղ 7.2'!Print_Titles</vt:lpstr>
      <vt:lpstr>Հավելված5աղ7!Print_Titles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2020-12-30T09:34:26Z</dcterms:modified>
</cp:coreProperties>
</file>