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N:\budgetorg\Revenue\SHARING\0_2023_ERAMSYAKNER\Yeramsyak havelvacner\Հավելվածներ\"/>
    </mc:Choice>
  </mc:AlternateContent>
  <bookViews>
    <workbookView xWindow="0" yWindow="0" windowWidth="28800" windowHeight="11295" tabRatio="599" firstSheet="1" activeTab="1"/>
  </bookViews>
  <sheets>
    <sheet name="Հավելված NEW1 Տնտեսագիտական (1)" sheetId="1" state="hidden" r:id="rId1"/>
    <sheet name="Հավելված5աղ7" sheetId="3" r:id="rId2"/>
    <sheet name="Հավելված 5 աղ 7.1" sheetId="11" r:id="rId3"/>
    <sheet name="Հավելված 5 աղ 7.2" sheetId="9" r:id="rId4"/>
    <sheet name="Հավելված 5 աղ 7.3" sheetId="6" r:id="rId5"/>
    <sheet name="Հավելված NEW-6" sheetId="7" state="hidden" r:id="rId6"/>
  </sheets>
  <definedNames>
    <definedName name="_xlnm._FilterDatabase" localSheetId="1" hidden="1">Հավելված5աղ7!$A$1:$H$912</definedName>
    <definedName name="_xlnm.Print_Area" localSheetId="4">'Հավելված 5 աղ 7.3'!$A$1:$E$24</definedName>
    <definedName name="_xlnm.Print_Area" localSheetId="0">'Հավելված NEW1 Տնտեսագիտական (1)'!$B$1:$S$31</definedName>
    <definedName name="_xlnm.Print_Area" localSheetId="1">Հավելված5աղ7!$A$1:$H$910</definedName>
    <definedName name="_xlnm.Print_Titles" localSheetId="3">'Հավելված 5 աղ 7.2'!$6:$7</definedName>
    <definedName name="_xlnm.Print_Titles" localSheetId="1">Հավելված5աղ7!$6:$7</definedName>
    <definedName name="Z_39E48EBD_D48E_4BB3_ACFC_5C8CECEE8FAD_.wvu.Cols" localSheetId="0" hidden="1">'Հավելված NEW1 Տնտեսագիտական (1)'!$U:$X</definedName>
    <definedName name="Z_39E48EBD_D48E_4BB3_ACFC_5C8CECEE8FAD_.wvu.PrintArea" localSheetId="0" hidden="1">'Հավելված NEW1 Տնտեսագիտական (1)'!$B$1:$S$31</definedName>
    <definedName name="Z_39E48EBD_D48E_4BB3_ACFC_5C8CECEE8FAD_.wvu.PrintArea" localSheetId="1" hidden="1">Հավելված5աղ7!$A$1:$H$910</definedName>
    <definedName name="Z_39E48EBD_D48E_4BB3_ACFC_5C8CECEE8FAD_.wvu.PrintTitles" localSheetId="1" hidden="1">Հավելված5աղ7!$6:$7</definedName>
    <definedName name="Z_39E48EBD_D48E_4BB3_ACFC_5C8CECEE8FAD_.wvu.Rows" localSheetId="4" hidden="1">'Հավելված 5 աղ 7.3'!$23:$24</definedName>
    <definedName name="Z_39E48EBD_D48E_4BB3_ACFC_5C8CECEE8FAD_.wvu.Rows" localSheetId="1" hidden="1">Հավելված5աղ7!$9:$10</definedName>
    <definedName name="Z_C1B641D7_CB97_42E8_9406_F1F3B85EFD40_.wvu.Cols" localSheetId="0" hidden="1">'Հավելված NEW1 Տնտեսագիտական (1)'!$U:$X</definedName>
    <definedName name="Z_C1B641D7_CB97_42E8_9406_F1F3B85EFD40_.wvu.PrintArea" localSheetId="0" hidden="1">'Հավելված NEW1 Տնտեսագիտական (1)'!$B$1:$S$31</definedName>
    <definedName name="Z_C1B641D7_CB97_42E8_9406_F1F3B85EFD40_.wvu.PrintArea" localSheetId="1" hidden="1">Հավելված5աղ7!$A$1:$H$910</definedName>
    <definedName name="Z_C1B641D7_CB97_42E8_9406_F1F3B85EFD40_.wvu.PrintTitles" localSheetId="1" hidden="1">Հավելված5աղ7!$6:$7</definedName>
    <definedName name="Z_C1B641D7_CB97_42E8_9406_F1F3B85EFD40_.wvu.Rows" localSheetId="4" hidden="1">'Հավելված 5 աղ 7.3'!$23:$24</definedName>
    <definedName name="Z_C1B641D7_CB97_42E8_9406_F1F3B85EFD40_.wvu.Rows" localSheetId="1" hidden="1">Հավելված5աղ7!$9:$10</definedName>
    <definedName name="Z_C9081878_9A32_4BF2_979B_D70E9C442E00_.wvu.Cols" localSheetId="0" hidden="1">'Հավելված NEW1 Տնտեսագիտական (1)'!$U:$X</definedName>
    <definedName name="Z_C9081878_9A32_4BF2_979B_D70E9C442E00_.wvu.PrintArea" localSheetId="0" hidden="1">'Հավելված NEW1 Տնտեսագիտական (1)'!$B$1:$S$31</definedName>
    <definedName name="Z_C9081878_9A32_4BF2_979B_D70E9C442E00_.wvu.PrintArea" localSheetId="1" hidden="1">Հավելված5աղ7!$A$1:$H$910</definedName>
    <definedName name="Z_C9081878_9A32_4BF2_979B_D70E9C442E00_.wvu.PrintTitles" localSheetId="1" hidden="1">Հավելված5աղ7!$6:$7</definedName>
    <definedName name="Z_C9081878_9A32_4BF2_979B_D70E9C442E00_.wvu.Rows" localSheetId="4" hidden="1">'Հավելված 5 աղ 7.3'!$23:$24</definedName>
    <definedName name="Z_C9081878_9A32_4BF2_979B_D70E9C442E00_.wvu.Rows" localSheetId="1" hidden="1">Հավելված5աղ7!$9:$10</definedName>
    <definedName name="Z_D07DD8B6_134A_4F26_8D55_F982E0D49809_.wvu.Cols" localSheetId="0" hidden="1">'Հավելված NEW1 Տնտեսագիտական (1)'!$U:$X</definedName>
    <definedName name="Z_D07DD8B6_134A_4F26_8D55_F982E0D49809_.wvu.PrintArea" localSheetId="0" hidden="1">'Հավելված NEW1 Տնտեսագիտական (1)'!$B$1:$S$31</definedName>
    <definedName name="Z_D07DD8B6_134A_4F26_8D55_F982E0D49809_.wvu.PrintArea" localSheetId="1" hidden="1">Հավելված5աղ7!$A$1:$H$910</definedName>
    <definedName name="Z_D07DD8B6_134A_4F26_8D55_F982E0D49809_.wvu.PrintTitles" localSheetId="1" hidden="1">Հավելված5աղ7!$6:$7</definedName>
    <definedName name="Z_D07DD8B6_134A_4F26_8D55_F982E0D49809_.wvu.Rows" localSheetId="4" hidden="1">'Հավելված 5 աղ 7.3'!$23:$24</definedName>
    <definedName name="Z_D07DD8B6_134A_4F26_8D55_F982E0D49809_.wvu.Rows" localSheetId="1" hidden="1">Հավելված5աղ7!$9:$10</definedName>
    <definedName name="Z_ECCB5E59_120F_4C8D_A9FE_1D4C0A6A082F_.wvu.Cols" localSheetId="0" hidden="1">'Հավելված NEW1 Տնտեսագիտական (1)'!$U:$X</definedName>
    <definedName name="Z_ECCB5E59_120F_4C8D_A9FE_1D4C0A6A082F_.wvu.PrintArea" localSheetId="0" hidden="1">'Հավելված NEW1 Տնտեսագիտական (1)'!$B$1:$S$31</definedName>
    <definedName name="Z_ECCB5E59_120F_4C8D_A9FE_1D4C0A6A082F_.wvu.PrintArea" localSheetId="1" hidden="1">Հավելված5աղ7!$A$1:$H$910</definedName>
    <definedName name="Z_ECCB5E59_120F_4C8D_A9FE_1D4C0A6A082F_.wvu.PrintTitles" localSheetId="1" hidden="1">Հավելված5աղ7!$6:$7</definedName>
    <definedName name="Z_ECCB5E59_120F_4C8D_A9FE_1D4C0A6A082F_.wvu.Rows" localSheetId="4" hidden="1">'Հավելված 5 աղ 7.3'!$23:$24</definedName>
    <definedName name="Z_ECCB5E59_120F_4C8D_A9FE_1D4C0A6A082F_.wvu.Rows" localSheetId="1" hidden="1">Հավելված5աղ7!$9:$10</definedName>
    <definedName name="շախմատիստ" localSheetId="2">#REF!</definedName>
    <definedName name="շախմատիստ" localSheetId="3">#REF!</definedName>
    <definedName name="շախմատիստ" localSheetId="1">#REF!</definedName>
    <definedName name="շախմատիստ">#REF!</definedName>
  </definedNames>
  <calcPr calcId="162913"/>
  <customWorkbookViews>
    <customWorkbookView name="Ani Mirzoyan - Personal View" guid="{C1B641D7-CB97-42E8-9406-F1F3B85EFD40}" mergeInterval="0" personalView="1" maximized="1" xWindow="-8" yWindow="-8" windowWidth="1936" windowHeight="1056" tabRatio="599" activeSheetId="3"/>
    <customWorkbookView name="Anna Ananikyan - Personal View" guid="{ECCB5E59-120F-4C8D-A9FE-1D4C0A6A082F}" mergeInterval="0" personalView="1" maximized="1" xWindow="-8" yWindow="-8" windowWidth="1936" windowHeight="1056" tabRatio="599" activeSheetId="6"/>
    <customWorkbookView name="Artak Karapetyan - Personal View" guid="{C9081878-9A32-4BF2-979B-D70E9C442E00}" mergeInterval="0" personalView="1" maximized="1" xWindow="-8" yWindow="-8" windowWidth="1936" windowHeight="1056" tabRatio="599" activeSheetId="2"/>
    <customWorkbookView name="Armenuhi Hakobyan - Personal View" guid="{D07DD8B6-134A-4F26-8D55-F982E0D49809}" mergeInterval="0" personalView="1" maximized="1" xWindow="-8" yWindow="-8" windowWidth="1936" windowHeight="1056" tabRatio="599" activeSheetId="3"/>
    <customWorkbookView name="Jora Asatryan - Personal View" guid="{39E48EBD-D48E-4BB3-ACFC-5C8CECEE8FAD}" mergeInterval="0" personalView="1" maximized="1" xWindow="-8" yWindow="-8" windowWidth="1936" windowHeight="1056" tabRatio="599" activeSheetId="3"/>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47" i="11" l="1"/>
  <c r="G50" i="11"/>
  <c r="G53" i="11"/>
  <c r="G57" i="11"/>
  <c r="G60" i="11"/>
  <c r="G93" i="11"/>
  <c r="G103" i="11" s="1"/>
  <c r="G94" i="11"/>
  <c r="G104" i="11"/>
  <c r="G107" i="11"/>
  <c r="G110" i="11"/>
  <c r="G115" i="11"/>
  <c r="G118" i="11"/>
  <c r="G123" i="11"/>
  <c r="G121" i="11" s="1"/>
  <c r="G126" i="11"/>
  <c r="G132" i="11"/>
  <c r="G154" i="11"/>
  <c r="G163" i="11"/>
  <c r="G10" i="11" l="1"/>
  <c r="G8" i="11" s="1"/>
  <c r="G7" i="11" s="1"/>
  <c r="H37" i="3"/>
  <c r="H38" i="3"/>
  <c r="H810" i="3" l="1"/>
  <c r="H809" i="3"/>
  <c r="H815" i="3"/>
  <c r="H26" i="3" l="1"/>
  <c r="H548" i="3" l="1"/>
  <c r="H790" i="3" l="1"/>
  <c r="H789" i="3" s="1"/>
  <c r="H10" i="9" l="1"/>
  <c r="H13" i="9"/>
  <c r="H26" i="9"/>
  <c r="H33" i="9" l="1"/>
  <c r="H32" i="9"/>
  <c r="H30" i="9"/>
  <c r="H29" i="9"/>
  <c r="H25" i="9"/>
  <c r="H12" i="9"/>
  <c r="H11" i="9"/>
  <c r="H9" i="9" s="1"/>
  <c r="H8" i="9" s="1"/>
  <c r="H729" i="3" l="1"/>
  <c r="H538" i="3" l="1"/>
  <c r="E15" i="6" l="1"/>
  <c r="H700" i="3" l="1"/>
  <c r="H818" i="3" l="1"/>
  <c r="H817" i="3" s="1"/>
  <c r="H896" i="3" l="1"/>
  <c r="H53" i="3" l="1"/>
  <c r="H51" i="3"/>
  <c r="H49" i="3"/>
  <c r="H47" i="3"/>
  <c r="H45" i="3"/>
  <c r="H44" i="3" l="1"/>
  <c r="H42" i="3"/>
  <c r="H780" i="3"/>
  <c r="H782" i="3"/>
  <c r="H778" i="3" l="1"/>
  <c r="H655" i="3"/>
  <c r="H481" i="3"/>
  <c r="H476" i="3" s="1"/>
  <c r="H134" i="3" l="1"/>
  <c r="H866" i="3" l="1"/>
  <c r="H859" i="3"/>
  <c r="H857" i="3"/>
  <c r="H855" i="3"/>
  <c r="H853" i="3"/>
  <c r="H851" i="3"/>
  <c r="H847" i="3"/>
  <c r="H357" i="3" l="1"/>
  <c r="H419" i="3" l="1"/>
  <c r="H406" i="3"/>
  <c r="H404" i="3"/>
  <c r="H402" i="3"/>
  <c r="H400" i="3"/>
  <c r="H398" i="3"/>
  <c r="H396" i="3"/>
  <c r="H394" i="3"/>
  <c r="H392" i="3"/>
  <c r="H390" i="3"/>
  <c r="H388" i="3"/>
  <c r="H386" i="3"/>
  <c r="H384" i="3"/>
  <c r="H354" i="3"/>
  <c r="H344" i="3"/>
  <c r="H340" i="3"/>
  <c r="H383" i="3" l="1"/>
  <c r="H909" i="3"/>
  <c r="H624" i="3" l="1"/>
  <c r="H613" i="3"/>
  <c r="H607" i="3"/>
  <c r="H178" i="3" l="1"/>
  <c r="H154" i="3"/>
  <c r="H527" i="3" l="1"/>
  <c r="H523" i="3"/>
  <c r="H517" i="3"/>
  <c r="H505" i="3"/>
  <c r="H502" i="3"/>
  <c r="H497" i="3"/>
  <c r="H492" i="3"/>
  <c r="H489" i="3"/>
  <c r="H449" i="3"/>
  <c r="H437" i="3"/>
  <c r="H333" i="3"/>
  <c r="H233" i="3"/>
  <c r="H265" i="3"/>
  <c r="H260" i="3"/>
  <c r="H251" i="3"/>
  <c r="H487" i="3" l="1"/>
  <c r="H231" i="3"/>
  <c r="H121" i="3"/>
  <c r="H123" i="3"/>
  <c r="H109" i="3"/>
  <c r="H57" i="3"/>
  <c r="H22" i="3" l="1"/>
  <c r="H20" i="3"/>
  <c r="H13" i="3"/>
  <c r="H884" i="3" l="1"/>
  <c r="H874" i="3"/>
  <c r="H813" i="3" l="1"/>
  <c r="H811" i="3"/>
  <c r="H802" i="3" l="1"/>
  <c r="H434" i="3"/>
  <c r="H432" i="3"/>
  <c r="H196" i="3"/>
  <c r="H131" i="3"/>
  <c r="H129" i="3"/>
  <c r="H191" i="3"/>
  <c r="H189" i="3"/>
  <c r="H187" i="3"/>
  <c r="H184" i="3"/>
  <c r="H182" i="3"/>
  <c r="H180" i="3"/>
  <c r="H177" i="3"/>
  <c r="H150" i="3"/>
  <c r="H148" i="3"/>
  <c r="H146" i="3"/>
  <c r="H138" i="3"/>
  <c r="E23" i="6" l="1"/>
  <c r="E21" i="6"/>
  <c r="E20" i="6" s="1"/>
  <c r="E18" i="6"/>
  <c r="E17" i="6" s="1"/>
  <c r="E10" i="6"/>
  <c r="E9" i="6" s="1"/>
  <c r="E8" i="6" l="1"/>
  <c r="H645" i="3" l="1"/>
  <c r="H135" i="3" l="1"/>
  <c r="H776" i="3" l="1"/>
  <c r="H774" i="3"/>
  <c r="H726" i="3"/>
  <c r="H698" i="3"/>
  <c r="H697" i="3" s="1"/>
  <c r="H764" i="3"/>
  <c r="H762" i="3"/>
  <c r="H760" i="3"/>
  <c r="H723" i="3"/>
  <c r="H721" i="3"/>
  <c r="H719" i="3"/>
  <c r="H757" i="3"/>
  <c r="H755" i="3"/>
  <c r="H716" i="3"/>
  <c r="H714" i="3"/>
  <c r="H712" i="3"/>
  <c r="H709" i="3"/>
  <c r="H703" i="3"/>
  <c r="H752" i="3"/>
  <c r="H750" i="3"/>
  <c r="H748" i="3"/>
  <c r="H746" i="3"/>
  <c r="H739" i="3"/>
  <c r="H735" i="3"/>
  <c r="H653" i="3"/>
  <c r="H728" i="3" l="1"/>
  <c r="H702" i="3"/>
  <c r="H718" i="3"/>
  <c r="H759" i="3"/>
  <c r="H754" i="3"/>
  <c r="H226" i="3"/>
  <c r="H220" i="3"/>
  <c r="H425" i="3" l="1"/>
  <c r="H412" i="3"/>
  <c r="H410" i="3"/>
  <c r="H414" i="3"/>
  <c r="H15" i="3"/>
  <c r="H447" i="3"/>
  <c r="H445" i="3"/>
  <c r="H443" i="3"/>
  <c r="H441" i="3"/>
  <c r="H439" i="3"/>
  <c r="H337" i="3"/>
  <c r="H119" i="3"/>
  <c r="H117" i="3"/>
  <c r="H436" i="3" l="1"/>
  <c r="H409" i="3"/>
  <c r="H457" i="3"/>
  <c r="H224" i="3" l="1"/>
  <c r="H767" i="3" l="1"/>
  <c r="H766" i="3" s="1"/>
  <c r="H684" i="3" l="1"/>
  <c r="H893" i="3"/>
  <c r="H33" i="3" l="1"/>
  <c r="H591" i="3" l="1"/>
  <c r="H602" i="3" l="1"/>
  <c r="H660" i="3" l="1"/>
  <c r="H662" i="3"/>
  <c r="H664" i="3" l="1"/>
  <c r="H659" i="3" s="1"/>
  <c r="H352" i="3" l="1"/>
  <c r="H202" i="3"/>
  <c r="H126" i="3"/>
  <c r="H125" i="3" s="1"/>
  <c r="H12" i="3" l="1"/>
  <c r="H228" i="3"/>
  <c r="H209" i="3"/>
  <c r="H208" i="3" l="1"/>
  <c r="H115" i="3"/>
  <c r="H94" i="3"/>
  <c r="H286" i="3" l="1"/>
  <c r="H309" i="3"/>
  <c r="H297" i="3"/>
  <c r="H284" i="3" l="1"/>
  <c r="H598" i="3" l="1"/>
  <c r="H584" i="3" l="1"/>
  <c r="H153" i="3" l="1"/>
  <c r="H175" i="3"/>
  <c r="H908" i="3" l="1"/>
  <c r="H907" i="3" s="1"/>
  <c r="H905" i="3"/>
  <c r="H904" i="3" s="1"/>
  <c r="H903" i="3" s="1"/>
  <c r="H901" i="3"/>
  <c r="H900" i="3" s="1"/>
  <c r="H899" i="3" s="1"/>
  <c r="H895" i="3"/>
  <c r="H891" i="3"/>
  <c r="H889" i="3"/>
  <c r="H887" i="3"/>
  <c r="H882" i="3"/>
  <c r="H881" i="3" s="1"/>
  <c r="H879" i="3"/>
  <c r="H877" i="3"/>
  <c r="H872" i="3"/>
  <c r="H871" i="3" s="1"/>
  <c r="H869" i="3"/>
  <c r="H868" i="3" s="1"/>
  <c r="H864" i="3"/>
  <c r="H862" i="3"/>
  <c r="H849" i="3"/>
  <c r="H846" i="3" s="1"/>
  <c r="H843" i="3"/>
  <c r="H842" i="3" s="1"/>
  <c r="H840" i="3"/>
  <c r="H839" i="3" s="1"/>
  <c r="H837" i="3"/>
  <c r="H835" i="3"/>
  <c r="H833" i="3"/>
  <c r="H831" i="3"/>
  <c r="H829" i="3"/>
  <c r="H827" i="3"/>
  <c r="H824" i="3"/>
  <c r="H822" i="3"/>
  <c r="H807" i="3"/>
  <c r="H805" i="3"/>
  <c r="H800" i="3"/>
  <c r="H799" i="3" s="1"/>
  <c r="H797" i="3"/>
  <c r="H795" i="3"/>
  <c r="H793" i="3"/>
  <c r="H786" i="3"/>
  <c r="H784" i="3"/>
  <c r="H771" i="3"/>
  <c r="H770" i="3" s="1"/>
  <c r="H725" i="3"/>
  <c r="H694" i="3"/>
  <c r="H693" i="3" s="1"/>
  <c r="H690" i="3"/>
  <c r="H689" i="3" s="1"/>
  <c r="H687" i="3"/>
  <c r="H686" i="3" s="1"/>
  <c r="H682" i="3"/>
  <c r="H681" i="3" s="1"/>
  <c r="H678" i="3"/>
  <c r="H677" i="3" s="1"/>
  <c r="H676" i="3" s="1"/>
  <c r="H674" i="3"/>
  <c r="H673" i="3" s="1"/>
  <c r="H671" i="3"/>
  <c r="H670" i="3" s="1"/>
  <c r="H668" i="3"/>
  <c r="H667" i="3" s="1"/>
  <c r="H657" i="3"/>
  <c r="H651" i="3"/>
  <c r="H650" i="3" s="1"/>
  <c r="H648" i="3"/>
  <c r="H644" i="3" s="1"/>
  <c r="H643" i="3"/>
  <c r="H642" i="3" s="1"/>
  <c r="H641" i="3"/>
  <c r="H640" i="3" s="1"/>
  <c r="H638" i="3"/>
  <c r="H636" i="3"/>
  <c r="H630" i="3"/>
  <c r="H588" i="3"/>
  <c r="H575" i="3"/>
  <c r="H570" i="3"/>
  <c r="H568" i="3"/>
  <c r="H547" i="3" s="1"/>
  <c r="H545" i="3"/>
  <c r="H543" i="3"/>
  <c r="H541" i="3"/>
  <c r="H536" i="3"/>
  <c r="H535" i="3" s="1"/>
  <c r="H533" i="3"/>
  <c r="H531" i="3"/>
  <c r="H484" i="3"/>
  <c r="H473" i="3"/>
  <c r="H471" i="3"/>
  <c r="H454" i="3"/>
  <c r="H452" i="3"/>
  <c r="H429" i="3"/>
  <c r="H427" i="3"/>
  <c r="H423" i="3"/>
  <c r="H421" i="3"/>
  <c r="H381" i="3"/>
  <c r="H379" i="3"/>
  <c r="H377" i="3"/>
  <c r="H375" i="3"/>
  <c r="H373" i="3"/>
  <c r="H371" i="3"/>
  <c r="H369" i="3"/>
  <c r="H367" i="3"/>
  <c r="H365" i="3"/>
  <c r="H363" i="3"/>
  <c r="H361" i="3"/>
  <c r="H350" i="3"/>
  <c r="H348" i="3"/>
  <c r="H346" i="3"/>
  <c r="H342" i="3"/>
  <c r="H320" i="3"/>
  <c r="H206" i="3"/>
  <c r="H204" i="3"/>
  <c r="H200" i="3"/>
  <c r="H133" i="3"/>
  <c r="H128" i="3" s="1"/>
  <c r="H113" i="3"/>
  <c r="H111" i="3"/>
  <c r="H107" i="3"/>
  <c r="H105" i="3"/>
  <c r="H103" i="3"/>
  <c r="H40" i="3"/>
  <c r="H35" i="3"/>
  <c r="H31" i="3"/>
  <c r="H29" i="3"/>
  <c r="H24" i="3"/>
  <c r="H18" i="3"/>
  <c r="H17" i="3" s="1"/>
  <c r="H408" i="3" l="1"/>
  <c r="H356" i="3"/>
  <c r="H339" i="3" s="1"/>
  <c r="H861" i="3"/>
  <c r="H876" i="3"/>
  <c r="H886" i="3"/>
  <c r="H540" i="3"/>
  <c r="H804" i="3"/>
  <c r="H56" i="3"/>
  <c r="H666" i="3"/>
  <c r="H680" i="3"/>
  <c r="H230" i="3"/>
  <c r="H28" i="3"/>
  <c r="H11" i="3" s="1"/>
  <c r="H199" i="3"/>
  <c r="H696" i="3"/>
  <c r="H152" i="3"/>
  <c r="H145" i="3" s="1"/>
  <c r="H773" i="3"/>
  <c r="H821" i="3"/>
  <c r="H783" i="3"/>
  <c r="H431" i="3"/>
  <c r="H573" i="3"/>
  <c r="H826" i="3"/>
  <c r="H475" i="3"/>
  <c r="H792" i="3"/>
  <c r="H456" i="3"/>
  <c r="H635" i="3"/>
  <c r="H788" i="3" l="1"/>
  <c r="H845" i="3"/>
  <c r="H769" i="3"/>
  <c r="H820" i="3"/>
  <c r="H451" i="3"/>
  <c r="H572" i="3"/>
  <c r="H55" i="3" l="1"/>
  <c r="H9" i="3" s="1"/>
</calcChain>
</file>

<file path=xl/sharedStrings.xml><?xml version="1.0" encoding="utf-8"?>
<sst xmlns="http://schemas.openxmlformats.org/spreadsheetml/2006/main" count="2056" uniqueCount="1167">
  <si>
    <t>ՀՀ առողջապահության նախարարություն</t>
  </si>
  <si>
    <t>ԸՆԴԱՄԵՆԸ</t>
  </si>
  <si>
    <t>Արտահիվանդանոցային բուժօգնության ծառայություններ</t>
  </si>
  <si>
    <t>11001</t>
  </si>
  <si>
    <t>Ամբուլատոր-պոլիկլինիկական բժշկական օգնության ծառայություններ</t>
  </si>
  <si>
    <t>11002</t>
  </si>
  <si>
    <t>Շարունակական հսկողություն պահանջող և առանձին հիվանդությունների բուժման ծառայություններ</t>
  </si>
  <si>
    <t>11003</t>
  </si>
  <si>
    <t>Մտավոր, հոգեկան (վարքագծային), լսողական, ֆիզիկական (շարժողական) և զարգացման այլ խանգարումներով երեխաների գնահատման և վերականգնողական բուժման ծառայություններ</t>
  </si>
  <si>
    <t>11004</t>
  </si>
  <si>
    <t>Հեմոդիալիզի և պերիտոնիալ դիալիզի անցկացման ծառայություններ</t>
  </si>
  <si>
    <t>11005</t>
  </si>
  <si>
    <t>ՄԻԱՎ/ՁԻԱՀ-ի կանխարգելման և բուժօգնության ծառայություններ</t>
  </si>
  <si>
    <t>11006</t>
  </si>
  <si>
    <t>Բնածին հիպոթիրեոզի, ֆենիլկենտոնուրիայի և լսողութան խանգարումների վաղ հայտնաբերման նպատակով նորածնային սկրինինգի անցկացում</t>
  </si>
  <si>
    <t>Զբաղվածության ծրագիր</t>
  </si>
  <si>
    <t xml:space="preserve"> Գործազուրկների, աշխատանաքից ազատման ռիսկ ունեցող, ինչպես նաև ազատազրկման ձևով պատիժը կրելու ավարտին վեց ամիս մնացած աշխատանք փնտրող անձանց մասնագիտական ուսուցման կազմակերպում</t>
  </si>
  <si>
    <t>Մասնագիտական կողմնորոշման, համակարգի մեթոդաբանության ապահովման և կադրերի վերապատրաստման ծառայություններ</t>
  </si>
  <si>
    <t xml:space="preserve">Աշխատանքի տոնավաճառի կազմակերպում </t>
  </si>
  <si>
    <t>ՀՀ աշխատանքի և սոցիալական հարցերի նախարարություն</t>
  </si>
  <si>
    <t>Ծրագիր</t>
  </si>
  <si>
    <t>այդ թվում՝</t>
  </si>
  <si>
    <t>Ընդամենը</t>
  </si>
  <si>
    <t>Միջոցառում</t>
  </si>
  <si>
    <t>Ծրագրային դասիչը</t>
  </si>
  <si>
    <t>......</t>
  </si>
  <si>
    <t>.......</t>
  </si>
  <si>
    <t>Ծրագրի /միջոցառման անվանումը</t>
  </si>
  <si>
    <t>ՇԵՆՔԵՐ ԵՎ ՇԻՆՈՒԹՅՈՒՆՆԵՐ                                       (տող5111+տող5112+տող5113)</t>
  </si>
  <si>
    <t xml:space="preserve"> ԱՅԼ ՀԻՄՆԱԿԱՆ ՄԻՋՈՑՆԵՐ                                                             (տող 5131+տող 5132+տող 5133+ տող5134)</t>
  </si>
  <si>
    <t>Ընթացիկ ծախսեր</t>
  </si>
  <si>
    <t>Աշխատանքի վարձատրություն</t>
  </si>
  <si>
    <t>Ծառայությունների և ապրանքների ձեռք բերում</t>
  </si>
  <si>
    <t xml:space="preserve"> Տոկոսավճարներ</t>
  </si>
  <si>
    <t>Սուբսիդիաներ</t>
  </si>
  <si>
    <t>Դրամաշնորհներ</t>
  </si>
  <si>
    <t>Սոցիալական նպաստներ և կենսաթոշակներ</t>
  </si>
  <si>
    <t>Այլ ծախսեր</t>
  </si>
  <si>
    <t xml:space="preserve"> Ոչ ֆինանսական ակտիվների գծով ծախսեր</t>
  </si>
  <si>
    <t>Հիմնական միջոցներ</t>
  </si>
  <si>
    <t>Պաշարներ</t>
  </si>
  <si>
    <t>Բարձրարժեք ակտվներ</t>
  </si>
  <si>
    <t>Չարտադրված ակտիվներ</t>
  </si>
  <si>
    <t xml:space="preserve"> Ոչ ֆինանսական ակտիվների իրացումից մուտքեր</t>
  </si>
  <si>
    <t>2019թ. բյուջե (հազար դրամ)</t>
  </si>
  <si>
    <t>XXXX</t>
  </si>
  <si>
    <t>Հաշմանդամներին աջակցության ծրագիր</t>
  </si>
  <si>
    <t>Հաշմանդամներին պրոթեզաօրթոպեդիկ պարագաներով,վերականգնման, տեխնիկական միջոցներով ապահովում և դրանց վերանորոգում</t>
  </si>
  <si>
    <t xml:space="preserve"> Բժշկասոցիալական վերականգնման ծառայություններ</t>
  </si>
  <si>
    <t>Հոգեկան առողջության վերականգնման ծառայություններ</t>
  </si>
  <si>
    <t>Տեսողությունը կորցրած հաշմանդամների համար հատուկ տառատեսակներով գրքերի տպագրության, տետրերի պատրաստման և ՙխոսող գրքերի՚ ձայնագրության ծառայություններ</t>
  </si>
  <si>
    <t>Հաշմանդամներին մատուցվող ծառայությունների ծրագրի իրականացման ապահովում</t>
  </si>
  <si>
    <t>ՀՀ մշակույթի նախարարություն</t>
  </si>
  <si>
    <t>11021</t>
  </si>
  <si>
    <t>Հավելված N NEW-1</t>
  </si>
  <si>
    <r>
      <t xml:space="preserve">2019 թվականի պետական բյուջեի ծախսային </t>
    </r>
    <r>
      <rPr>
        <sz val="10"/>
        <color theme="1"/>
        <rFont val="GHEA Grapalat"/>
        <family val="3"/>
      </rPr>
      <t xml:space="preserve">ծրագրերի և միջոցառումների գծով ծախսերն ըստ տնտեսագիտական դասակարգման </t>
    </r>
  </si>
  <si>
    <t>Դրամաշնորհ ստացող տնտեսվարող սուբյեկտի անվանումը</t>
  </si>
  <si>
    <t>Թանգարանային ծառայություններ և ցուցահանդեսներ</t>
  </si>
  <si>
    <t xml:space="preserve">Աջակցություն նոր ցուցադրությունների և ցուցահանդեսների կազմակերպմանը, հրատարակումներին, միջոցառումների իրականացմանը  </t>
  </si>
  <si>
    <t>«Ե.Չարենցի անվան գրականության և արվեստի թանգարան ՊՈԱԿ, «Պատմամշակութային արգելոց-թանգարանների և պատմական միջավայրի պահպանության ծառայություն ՊՈԱԿ</t>
  </si>
  <si>
    <t>Մշակութային արժեքների էլեկտրոնային տեղեկատվական շտեմարանի գործարկում</t>
  </si>
  <si>
    <t>«Հայաստանի ազգային պատկերասրահ» ՊՈԱԿ</t>
  </si>
  <si>
    <t>Կադրերի պատրաստում և վերապատրաստում</t>
  </si>
  <si>
    <t>«Հայաստանի պատմության թանգարան» ՊՈԱԿ, «ԻԿՕՄ-ի հայկական թանգարանների ազգային կոմիտե ՀԿ</t>
  </si>
  <si>
    <t>Մանկավարժահոգեբանական աջակցության ծառայություններ</t>
  </si>
  <si>
    <t>«Երևանի բժշկահոգեբանամանկավարժական գնահատման կենտրոն»  ՊՈԱԿ</t>
  </si>
  <si>
    <t>«Սիսիանի տարածքային մանկավարժահոգեբանական աջակցության կենտրոն»  ՊՈԱԿ</t>
  </si>
  <si>
    <t>«Գորիսի տարածքային մանկավարժահոգեբանական աջակցության կենտրոն»  ՊՈԱԿ</t>
  </si>
  <si>
    <t>«Կապանի տարածքային մանկավարժահոգեբանական աջակցության կենտրոն»  ՊՈԱԿ</t>
  </si>
  <si>
    <t>«Սպիտակի տարածքային մանկավարժահոգեբանական աջակցության կենտրոն» ՊՈԱԿ</t>
  </si>
  <si>
    <t>«Վանաձորի տարածքային մանկավարժահոգեբանական աջակցության կենտրոն» ՊՈԱԿ</t>
  </si>
  <si>
    <t>«Ստեփանավանի տարածքային մանկավարժահոգեբանական աջակցության կենտրոն» ՊՈԱԿ</t>
  </si>
  <si>
    <t>«Արմավիրի մտավոր թերզարգացում ունեցող երեխաների թիվ 1 հատուկ (օժանդակ) դպրոց» ՊՈԱԿ</t>
  </si>
  <si>
    <t xml:space="preserve">«Վաղարշապատի մտավոր թերզարգացում ունեցող երեխաների թիվ 2 հատուկ (օժանդակ) դպրոց» ՊՈԱԿ  </t>
  </si>
  <si>
    <t>«Հույսի կամուրջ» ՀԿ</t>
  </si>
  <si>
    <t>XXXXXX</t>
  </si>
  <si>
    <t>«ՀՀ 2019թ պետական բյուջեի մասին» ՀՀ օրենքով նախատեսված այն ծրագրերի միջոցառումների ցանկը, որոնց գծով հատկացումների գլխավոր կարգադրիչ հանդիսացող համապատասխան պետական կառավարման մարմինների կողմից այդ հատկացումների գումարները տնտեսվարող սուբյեկտներին տրամադրվելու են դրամաշնորհների տեսքով՝ առանց մրցույթի</t>
  </si>
  <si>
    <t>ՀՀ պետական կառավարման մարմնի անվանումը</t>
  </si>
  <si>
    <t>Տրամադրվող դրամաշնորհի գումարը (հազար դրամ)</t>
  </si>
  <si>
    <t>Ծրագրի/Միջոցառման/ Ծախսերի ուղղության անվանումը</t>
  </si>
  <si>
    <t>Թանգարանների ծրագիր</t>
  </si>
  <si>
    <t>Հանրակրթության ծրագիր</t>
  </si>
  <si>
    <t>ՀՀ Կրթության և գիտության նախարարություն</t>
  </si>
  <si>
    <t>Հավելված N NEW-6</t>
  </si>
  <si>
    <t>Տարի</t>
  </si>
  <si>
    <t>հազար դրամներով</t>
  </si>
  <si>
    <t>այդ թվում՝ ըստ ուղղությունների</t>
  </si>
  <si>
    <t>Բյուջետային հատկացումների գլխավոր կարգադրիչների, ծրագրերի, միջոցառումների, ծախսային ուղղությունների անվանումները</t>
  </si>
  <si>
    <t>«Երևանի պետական համալսարան» հիմնադրամ</t>
  </si>
  <si>
    <t>Կրթության որակի ապահովում</t>
  </si>
  <si>
    <t>Գիտական և գիտատեխնիկական հետազոտությունների ծրագիր</t>
  </si>
  <si>
    <t>Բարձրագույն և հետբուհական մասնագիտական կրթության ծրագիր</t>
  </si>
  <si>
    <t>ՀՀ պաշտպանության նախարարություն</t>
  </si>
  <si>
    <t>Հավելված N 5</t>
  </si>
  <si>
    <t>Ծրագրային դասիչ</t>
  </si>
  <si>
    <t>Միջոցառումները կատարող պետական մարմինների և դրամաշնորհ ստացող տնտեսվարող սուբյեկտների անվանումները</t>
  </si>
  <si>
    <t>ՀՀ վարչապետի աշխատակազմ</t>
  </si>
  <si>
    <t>Մրցույթով ընտրված կազմակերպություն</t>
  </si>
  <si>
    <t>Հանրային իրազեկում</t>
  </si>
  <si>
    <t>Հանրային իրազեկում և հասարակական-քաղաքագիտական հետազոտություններ</t>
  </si>
  <si>
    <t>«Հանրային կապերի և տեղեկատվության կենտրոն» ՊՈԱԿ</t>
  </si>
  <si>
    <t>ՀՀ վարչապետի լիազորությունների իրականացման ապահովում</t>
  </si>
  <si>
    <t>Կինեմատոգրաֆիայի ծրագիր</t>
  </si>
  <si>
    <t>Կինոնկարների արտադրություն</t>
  </si>
  <si>
    <t>Կինո-ֆոտո-ֆոնո հավաքածուի պահպանման ծառայություններ</t>
  </si>
  <si>
    <t xml:space="preserve">«Հայաստանի ազգային կինոկենտրոն» ՊՈԱԿ </t>
  </si>
  <si>
    <t>Ազգային կինոծրագրերի իրականացում</t>
  </si>
  <si>
    <t>Մշակութային ժառանգության ծրագիր</t>
  </si>
  <si>
    <t>Պատմամշակութային ժառանգության գիտահետազոտական աշխատանքներ</t>
  </si>
  <si>
    <t>«Պատմամշակութային ժառանգության գիտահետազոտական կենտրոն» ՊՈԱԿ</t>
  </si>
  <si>
    <t>Մշակութային արժեքների փորձաքննության ծառայություններ</t>
  </si>
  <si>
    <t>«Մշակութային արժեքների փորձաքիտական կենտրոն» ՊՈԱԿ</t>
  </si>
  <si>
    <t>Աջակցություն հայկական պատմամշակութային հուշարձանների վավերագրմանը</t>
  </si>
  <si>
    <t>«Հայաստանի պատմության թանգարան» ՊՈԱԿ</t>
  </si>
  <si>
    <t>«Ե.Չարենցի անվան գրականության և արվեստի թանգարան» ՊՈԱԿ</t>
  </si>
  <si>
    <t>«Հովհաննես Շարամբեյանի անվան ժողովրդական ստեղծագործության կենտրոն» ՊՈԱԿ</t>
  </si>
  <si>
    <t>«Ռուսական արվեստի թանգարան /պրոֆ. Ա.Աբրահամյանի հավաքածու/» ՊՈԱԿ</t>
  </si>
  <si>
    <t>«Մ.Սարյանի տուն-թանգարան» ՊՈԱԿ</t>
  </si>
  <si>
    <t>«Հ.Թումանյանի թանգարան» ՊՈԱԿ</t>
  </si>
  <si>
    <t>«Ե.Չարենցի տուն-թանգարան» ՊՈԱԿ</t>
  </si>
  <si>
    <t>«Ա.Սպենդիարյանի տուն-թանգարան» ՊՈԱԿ</t>
  </si>
  <si>
    <t>«Ա.Իսահակյանի տուն-թանգարան» ՊՈԱԿ</t>
  </si>
  <si>
    <t>«Ա.Խաչատրյանի տուն-թանգարան» ՊՈԱԿ</t>
  </si>
  <si>
    <t>«Հայ և ռուս ժողովուրդների բարեկամության թանգարան» ՊՈԱԿ</t>
  </si>
  <si>
    <t>«Երվանդ Քոչարի թանգարան» ՊՈԱԿ</t>
  </si>
  <si>
    <t>«Ս.Փարաջանովի թանգարան» ՊՈԱԿ</t>
  </si>
  <si>
    <t>«Հրազդանի երկրագիտական թանգարան» ՊՈԱԿ</t>
  </si>
  <si>
    <t>«Օրբելի եղբայրների տուն-թանգարան» ՊՈԱԿ</t>
  </si>
  <si>
    <t>«Ն.Ադոնցի անվան Սիսիանի պատմության թանգարան» ՊՈԱԿ</t>
  </si>
  <si>
    <t>«Պատմամշակութային արգելոց-թանգարանների և պատմական միջավայրի պահպանության ծառայություն» ՊՈԱԿ</t>
  </si>
  <si>
    <t>«Կոմիտասի թանգարան-ինստիտուտ» ՊՈԱԿ</t>
  </si>
  <si>
    <t>«Խ.Աբովյանի տուն-թանգարան» ՊՈԱԿ</t>
  </si>
  <si>
    <t>«Սարդարապատի հերոսամարտի հուշահամալիր, Հայոց ազգագրության և ազատագրական պայքարի պատմության ազգային թանգարան» ՊՈԱԿ</t>
  </si>
  <si>
    <t>ՀՀ քաղաքաշինության կոմիտե</t>
  </si>
  <si>
    <t>«Ալեքսանդր Թամանյանի անվան ճարտարապետության ազգային թանգարան-ինստիտուտ» ՊՈԱԿ</t>
  </si>
  <si>
    <t>Արարատի մարզպետարան</t>
  </si>
  <si>
    <t>«Սպարապետ Վ.Սարգսյանի տուն-թանգարան» ՊՈԱԿ</t>
  </si>
  <si>
    <t>«Պ.Սևակի անվան տուն-թանգարան» ՊՈԱԿ</t>
  </si>
  <si>
    <t>Գեղարքունիքի մարզպետարան</t>
  </si>
  <si>
    <t>«ՀՀ Գեղարքունիքի մարզի երկրագիտական թանգարան» ՊՈԱԿ</t>
  </si>
  <si>
    <t>Լոռու մարզպետարան</t>
  </si>
  <si>
    <t>«Լոռու-Փամբակի երկրագիտական թանգարան» ՊՈԱԿ</t>
  </si>
  <si>
    <t>Շիրակի մարզպետարան</t>
  </si>
  <si>
    <t>«Գյումրու քաղաքային կենցաղի և ժողովրդական ճարտարապետության թանգարան» ՊՈԱԿ</t>
  </si>
  <si>
    <t>«ՀՀ Շիրակի մարզի երկրագիտական թանգարան» ՊՈԱԿ</t>
  </si>
  <si>
    <t>Սյունիքի մարզպետարան</t>
  </si>
  <si>
    <t>«Կապանի երկրագիտական թանգարան» ՊՈԱԿ</t>
  </si>
  <si>
    <t>Վայոց ձորի մարզպետարան</t>
  </si>
  <si>
    <t xml:space="preserve">«Եղեգնաձորի երկրագիտական թանգարան» ՊՈԱԿ </t>
  </si>
  <si>
    <t>Աջակցություն ոչ նյութական մշակութային ժառանգության պահպանմանը</t>
  </si>
  <si>
    <t>Ոչ նյութական մշակութային ժառանգության միջազգային հանրահռչակում</t>
  </si>
  <si>
    <t>այդ թվում՝ ըստ ուղղությունների, հրատարակումների և հեղինակների անունների</t>
  </si>
  <si>
    <t>այդ թվում`</t>
  </si>
  <si>
    <t>«Հայաստանի ազգային գրադարան» ՊՈԱԿ</t>
  </si>
  <si>
    <t>Ոչ պետական մամուլի հրատարակում</t>
  </si>
  <si>
    <t>Ազգային փոքրամասնությունների համար Հայաստանում լույս տեսնող տպագիր  լրատվամիջոցներ</t>
  </si>
  <si>
    <t>Մշակութային տպագիր և էլեկտրոնային պարբերականներ</t>
  </si>
  <si>
    <t>Գրադարանային ծառայություններ</t>
  </si>
  <si>
    <t>«Խնկո-Ապոր անվան ազգային մանկական գրադարան» ՊՈԱԿ</t>
  </si>
  <si>
    <t>«Վ.Պետրոսյանի անվան Արագածոտնի մարզային գրադարան» ՊՈԱԿ</t>
  </si>
  <si>
    <t>«Օ.Չուբարյանի անվան Արարատի մարզային գրադարան» ՊՈԱԿ</t>
  </si>
  <si>
    <t>«Արմավիրի մարզային գրադարան» ՊՈԱԿ</t>
  </si>
  <si>
    <t>«Վ.Պետրոսյանի անվան Գեղարքունիքի մարզային գրադարան» ՊՈԱԿ</t>
  </si>
  <si>
    <t>«Կոտայքի մարզային գրադարան» ՊՈԱԿ</t>
  </si>
  <si>
    <t>«Շիրակի մարզային գրադարան» ՊՈԱԿ</t>
  </si>
  <si>
    <t>«Սյունիքի մարզային գրադարան» ՊՈԱԿ</t>
  </si>
  <si>
    <t>«Տավուշի մարզային գրադարան» ՊՈԱԿ</t>
  </si>
  <si>
    <t>«Լոռու մարզային գրադարան» ՊՈԱԿ</t>
  </si>
  <si>
    <t>«Վայոց ձորի մարզային գրադարան» ՊՈԱԿ</t>
  </si>
  <si>
    <t>Աջակցություն գրականության հանրահռչակմանը, գրական ծրագրերին և գրքերի միջազգային ցուցահանդեսներին մասնակցությանը</t>
  </si>
  <si>
    <t>Գրքերի միջազգային ցուցահանդեսներին և 
նախագծերին մասնակցություն</t>
  </si>
  <si>
    <t xml:space="preserve">Արվեստների ծրագիր                                            </t>
  </si>
  <si>
    <t>Օպերային և բալետային արվեստի ներկայացումներ</t>
  </si>
  <si>
    <t>«Ա.Սպենդիարյանի անվան օպերայի և բալետի ազգային ակադեմիական թատրոն» ՊՈԱԿ</t>
  </si>
  <si>
    <t>Ազգային ակադեմիական թատերարվեստի ներկայացումներ</t>
  </si>
  <si>
    <t>«Գ.Սունդուկյանի անվան ազգային ակադեմիական թատրոն» ՊՈԱԿ</t>
  </si>
  <si>
    <t>Թատերական ներկայացումներ</t>
  </si>
  <si>
    <t>«Հ.Պարոնյանի անվան երաժշտական կոմեդիայի պետական թատրոն» ՊՈԱԿ</t>
  </si>
  <si>
    <t>«Կ.Ստանիսլավսկու անվան պետական ռուսական դրամատիկական թատրոն» ՊՈԱԿ</t>
  </si>
  <si>
    <t>«Գյումրու Վ.Աճեմյանի անվան պետական դրամատիկական թատրոն» ՊՈԱԿ</t>
  </si>
  <si>
    <t>«Երևանի Հ.Թումանյանի անվան պետական տիկնիկային թատրոն» ՊՈԱԿ</t>
  </si>
  <si>
    <t>«Վանաձորի Հ.Աբելյանի անվան պետական դրամատիկական թատրոն» ՊՈԱԿ</t>
  </si>
  <si>
    <t>«Արտաշատի Ա.Խարազյանի անվան պետական դրամատիկական թատրոն» ՊՈԱԿ</t>
  </si>
  <si>
    <t>«Երևանի կամերային պետական թատրոն» ՊՈԱԿ</t>
  </si>
  <si>
    <t>«Սոս Սարգսյանի անվան համազգային թատրոն» ՊՈԱԿ</t>
  </si>
  <si>
    <t>«Գորիսի Վ.Վաղարշյանի անվան պետական դրամատիկական թատրոն» ՊՈԱԿ</t>
  </si>
  <si>
    <t>«Երևանի խամաճիկների պետական թատրոն» ՊՈԱԿ</t>
  </si>
  <si>
    <t>«Արմեն Մազմանյանի անվան բեմարվեստի ազգային փորձարարական «Գոյ» կենտրոն» ՊՈԱԿ</t>
  </si>
  <si>
    <t>«Երևանի մնջախաղի պետական թատրոն» ՊՈԱԿ</t>
  </si>
  <si>
    <t>«Խորեոգրաֆիայի պետական թատրոն» ՊՈԱԿ</t>
  </si>
  <si>
    <t>«ՀՀ Գեղարքունիքի մարզի Լ.Քալանթարի անվան դրամատիկական թատրոն» ՊՈԱԿ</t>
  </si>
  <si>
    <t>«Ա.Շիրվանզադեի անվան պետական դրամատիկական թատրոն» ՊՈԱԿ</t>
  </si>
  <si>
    <t xml:space="preserve">Երաժշտարվեստի և պարարվեստի համերգներ </t>
  </si>
  <si>
    <t>«Հայաստանի ազգային ֆիլհարմոնիկ նվագախումբ» ՊՈԱԿ</t>
  </si>
  <si>
    <t>«Հայաստանի պետական սիմֆոնիկ նվագախումբ» ՊՈԱԿ</t>
  </si>
  <si>
    <t>«Կամերային երաժշտության ազգային կենտրոն» ՊՈԱԿ</t>
  </si>
  <si>
    <t>«Հայաստանի պետական ֆիլհարմոնիա» ՊՈԱԿ</t>
  </si>
  <si>
    <t>«Հայաստանի էստրադային ջազ նվագախումբ» ՊՈԱԿ</t>
  </si>
  <si>
    <t>«Հայաստանի երգի պետական թատրոն» ՊՈԱԿ</t>
  </si>
  <si>
    <t>«Գյումրու պետական սիմֆոնիկ նվագախումբ» ՊՈԱԿ</t>
  </si>
  <si>
    <t>«Գյումրու ժողովրդական գործիքների պետական նվագախումբ» ՊՈԱԿ</t>
  </si>
  <si>
    <t>Մշակութային միջոցառումների իրականացում</t>
  </si>
  <si>
    <t>այդ թվում՝ ըստ ուղղությունների և միջոցառումների անվանումների</t>
  </si>
  <si>
    <t>Աջակցություն թատերարվեստին</t>
  </si>
  <si>
    <t>Աջակցություն երաժշտարվեստին</t>
  </si>
  <si>
    <t>Աջակցություն պարարվեստին</t>
  </si>
  <si>
    <t>Միջազգային ցուցահանդեսներին մասնակցություն</t>
  </si>
  <si>
    <t>Աջակցություն ազգային փոքրամասնությունների մշակույթի տարածմանը</t>
  </si>
  <si>
    <t>Միջազգային մշակութային համագործակցության իրականացում, սփյուռքի հետ համագործակցություն, հայ մշակույթի պահպանում</t>
  </si>
  <si>
    <t>Ազգային ակադեմիական խմբերգային համերգներ</t>
  </si>
  <si>
    <t>«Հայաստանի պետական ազգային ակադեմիական երգչախումբ» ՊՈԱԿ</t>
  </si>
  <si>
    <t xml:space="preserve">Մարզերի մշակութային զարգացման ծրագիր                                            </t>
  </si>
  <si>
    <t>Մշակութային միջոցառումների իրականացում ՀՀ մարզերում</t>
  </si>
  <si>
    <t>Արագածոտնի մարզպետարան</t>
  </si>
  <si>
    <t xml:space="preserve">«Վարդավառ» </t>
  </si>
  <si>
    <t>Արմավիրի մարզպետարան</t>
  </si>
  <si>
    <t>Կոտայքի մարզպետարան</t>
  </si>
  <si>
    <t xml:space="preserve">«Կոտայքի մշակույթի կենտրոն» ՊՈԱԿ </t>
  </si>
  <si>
    <t>«Կապանի մշակույթի կենտրոն» ՊՈԱԿ</t>
  </si>
  <si>
    <t>«Եղեգնաձորի մշակույթի տուն» ՊՈԱԿ</t>
  </si>
  <si>
    <t>Տավուշի մարզպետարան</t>
  </si>
  <si>
    <t>Համայնքային մշակույթի և ազատ ժամանցի կազմակերպում</t>
  </si>
  <si>
    <t>«Ստեփանավանի մշակույթի և ժամանցի կենտրոն» ՊՈԱԿ</t>
  </si>
  <si>
    <t>«Կոտայքի մարզային մշակույթի կենտրոն» ՊՈԱԿ</t>
  </si>
  <si>
    <t xml:space="preserve">«Եղեգնաձորի մշակույթի տուն» ՊՈԱԿ </t>
  </si>
  <si>
    <t>Մշակութային և գեղագիտական դաստիարակության ծրագիր</t>
  </si>
  <si>
    <t>Երաժշտական և արվեստի դպրոցներում ուսումնամեթոդական աշխատանքներ</t>
  </si>
  <si>
    <t>Աջակցություն շնորհալի պատանի երաժիշտ-կատարողների մասնագիտական կարողությունների զարգացմանը և կատարելագործմանը</t>
  </si>
  <si>
    <t>Աջակցություն Վրաստանի հայալեզու լրատվամիջոցներին</t>
  </si>
  <si>
    <t>Աջակցություն օտարերկրյա պետություններում հայալեզու թատերական ներկայացումների</t>
  </si>
  <si>
    <t>Մեծ նվաճումների սպորտ</t>
  </si>
  <si>
    <t>ՀՀ առաջնություններին և միջազգային միջոցառումներին մասնակցության ապահովման համար մարզիկների նախապատրաստում և առաջնությունների անցկացում</t>
  </si>
  <si>
    <t>«Հայաստանի աթլետիկայի ֆեդերացիա» ՀԿ</t>
  </si>
  <si>
    <t>«Հայաստանի բասկետբոլի ֆեդերացիա» ՀԿ</t>
  </si>
  <si>
    <t>«Հայաստանի Հանրապետության բռնցքամարտի ֆեդերացիա» ՀԿ</t>
  </si>
  <si>
    <t>«Հայաստանի դահուկային սպորտի ֆեդերացիա» ՀԿ</t>
  </si>
  <si>
    <t>«Հայաստանի ըմբշամարտի ֆեդերացիա» ՀԿ</t>
  </si>
  <si>
    <t>«Հայաստանի թաեքվոնդոյի ֆեդերացիա» ՀԿ</t>
  </si>
  <si>
    <t>«Լողի հայկական դաշնություն» ՀԿ</t>
  </si>
  <si>
    <t>«Հայաստանի կարատեի ֆեդերացիա» ՀԿ</t>
  </si>
  <si>
    <t>«Հայաստանի ծանրամարտի ֆեդերացիա» ՀԿ</t>
  </si>
  <si>
    <t>«Հայաստանի հանդբոլի ֆեդերացիա» ՀԿ</t>
  </si>
  <si>
    <t>«Հայաստանի հեծանվային մարզաձևի ֆեդերացիա» ՀԿ</t>
  </si>
  <si>
    <t>«Հայաստանի հրաձգության ֆեդերացիա» ՀԿ</t>
  </si>
  <si>
    <t>«Հայկական առագաստանավային սպորտի ֆեդերացիա» ՀԿ</t>
  </si>
  <si>
    <t>«Հայաստանի ձյուդոյի ֆեդերացիա» ՀԿ</t>
  </si>
  <si>
    <t>«Հայաստանի մարմնամարզության ֆեդերացիա» ՀԿ</t>
  </si>
  <si>
    <t>«Հայաստանի նետաձգության ազգային ֆեդերացիա» ՀԿ</t>
  </si>
  <si>
    <t>«Հայաստանի ջրացատկի ֆեդերացիա» ՀԿ</t>
  </si>
  <si>
    <t>«Հայաստանի սամբոյի ֆեդերացիա» ՀԿ</t>
  </si>
  <si>
    <t>«Հայաստանի սեղանի թենիսի ֆեդերացիա» ՀԿ</t>
  </si>
  <si>
    <t>«Հայաստանի վոլեյբոլի ֆեդերացիա» ՀԿ</t>
  </si>
  <si>
    <t xml:space="preserve">«Հայաստանի ավանդական ուշուի ֆեդերացիա» ՀԿ </t>
  </si>
  <si>
    <t xml:space="preserve">«Խոտի հոկեյի հայկական ֆեդերացիա» ՀԿ </t>
  </si>
  <si>
    <t>«Հայաստանի բադմինթոնի ֆեդերացիա» ՀԿ</t>
  </si>
  <si>
    <t>«Հայաստանի թենիսի ֆեդերացիա» ՀԿ</t>
  </si>
  <si>
    <t>«Հայաստանի ջրագնդակի ֆեդերացիա» ՀԿ</t>
  </si>
  <si>
    <t>«Հայաստանի սպորտային պարերի ֆեդերացիա» ՀԿ</t>
  </si>
  <si>
    <t>Աջակցություն հայկական կոխ ըմբշամարտ մարզաձևի զարգացմանը</t>
  </si>
  <si>
    <t>«Հայկական ազգային կոխի ֆեդերացիա» ՀԿ</t>
  </si>
  <si>
    <t xml:space="preserve">Նավամոդելային սպորտի զարգացում </t>
  </si>
  <si>
    <t>Շախմատիստների պատրաստման ծառայություններ</t>
  </si>
  <si>
    <t>Երիտասարդության ծրագիր</t>
  </si>
  <si>
    <t>Երիտասարդական պետական քաղաքականությանն ուղղված ծրագրեր և միջոցառումներ</t>
  </si>
  <si>
    <t xml:space="preserve">այդ թվում՝ ըստ ուղղությունների </t>
  </si>
  <si>
    <t>Երիտասարդական ծրագրերի շրջանակներում թրաֆիքինգի դեմ պայքարի միջոցառումներ</t>
  </si>
  <si>
    <t>Մասսայական սպորտ</t>
  </si>
  <si>
    <t>Ակադեմիական փոխճանաչման և շարժունության ծառայություններ</t>
  </si>
  <si>
    <t>Նորարարական մանկավարժական ծրագրերի իրականացում հանրակրթությունում</t>
  </si>
  <si>
    <t>Դպրոցականների  օլիմպիադաների անցկացում</t>
  </si>
  <si>
    <t>Դպրոցներում STEM կրթության և ռոբոտատեխնիկայի զարգացման իրականացում</t>
  </si>
  <si>
    <t>«Ազգային երգ ու պար» առարկայի ներդրում հանրակրթական ուսումնական հաստատություններում</t>
  </si>
  <si>
    <t>Հանրակրթական դպրոցների մանկավարժներին և դպրոցահասակ երեխաներին տրանսպորտային ծախսերի փոխհատուցում</t>
  </si>
  <si>
    <t>ՀՀ Արագածոտնի մարզպետարան</t>
  </si>
  <si>
    <t>ՀՀ Գեղարքունիքի մարզպետարան</t>
  </si>
  <si>
    <t>ՀՀ Լոռու մարզպետարան</t>
  </si>
  <si>
    <t>ՀՀ Կոտայքի մարզպետարան</t>
  </si>
  <si>
    <t>ՀՀ Շիրակի մարզպետարան</t>
  </si>
  <si>
    <t>ՀՀ Սյունիքի մարզպետարան</t>
  </si>
  <si>
    <t>ՀՀ Վայոց ձորի մարզպետարան</t>
  </si>
  <si>
    <t>ՀՀ  Տավուշի մարզպետարան</t>
  </si>
  <si>
    <t>ՀՀ Արարատի մարզպետարան</t>
  </si>
  <si>
    <t>ՀՀ Արմավիրի մարզպետարան</t>
  </si>
  <si>
    <t xml:space="preserve">Արտադպրոցական դաստիարակության ծրագիր </t>
  </si>
  <si>
    <t>Արտադպրոցական դաստիարակություն հասարակական կազմակերպությունների կողմից</t>
  </si>
  <si>
    <t>Գիտական գրադարանային ծառայություններ</t>
  </si>
  <si>
    <t>«ՀՀ ԳԱԱ հիմնարար գիտական գրադարան» ՊՈԱԿ</t>
  </si>
  <si>
    <t>Գիտատեխնիկական գրադարանային ծառայություններ</t>
  </si>
  <si>
    <t xml:space="preserve">«Նորամուծության և ձեռներեցության ազգային կենտրոն» ՊՈԱԿ </t>
  </si>
  <si>
    <t>Ապահով դպրոց</t>
  </si>
  <si>
    <t>Եվրոպական բարձրագույն կրթական տարածքի անդամակցությամբ պայմանավորված բարձրագույն մասնագիտական կրթության համակարգի բարեփոխումներ</t>
  </si>
  <si>
    <t>«Կրթական տեխնոլոգիաների ազգային կենտրոն» ՊՈԱԿ</t>
  </si>
  <si>
    <t>Գնահատման և թեստավորման ծառայություններ</t>
  </si>
  <si>
    <t>«Գնահատման և թեստավորման կենտրոն» ՊՈԱԿ</t>
  </si>
  <si>
    <t>Համընդհանուր ներառական կրթության համակարգի ներդրում</t>
  </si>
  <si>
    <t>Մանկավարժահոգեբանական աջակցության ծառայություններ և կրթության առանձնահատուկ պայմանների կարիք ունեցող երեխաների կրթության կազմակերպմանն օժանդակող միջոցառումներ</t>
  </si>
  <si>
    <t>«Սիսիանի տարածքային մանկավարժահոգեբանական աջակցության կենտրոն» ՊՈԱԿ</t>
  </si>
  <si>
    <t>«Գորիսի տարածքային մանկավարժահոգեբանական աջակցության կենտրոն» ՊՈԱԿ</t>
  </si>
  <si>
    <t>«Կապանի տարածքային մանկավարժահոգեբանական աջակցության կենտրոն» ՊՈԱԿ</t>
  </si>
  <si>
    <t>Հանրային առողջության պահպանում</t>
  </si>
  <si>
    <t>Բնակչության սանիտարահամաճարակային անվտանգության ապահովման և հանրային առողջապահության ծառայություններ</t>
  </si>
  <si>
    <t>«Հիվանդությունների վերահսկման և կանխարգելման ազգային կենտրոն» ՊՈԱԿ</t>
  </si>
  <si>
    <t>Մարդասիրական օգնության կարգով ստացվող դեղերի և դեղագործական արտադրանքի ստացման, մաքսազերծման և բաշխման ծառայություններ</t>
  </si>
  <si>
    <t>Խորհրդատվական, մասնագիտական աջակցություն և հետազոտություններ</t>
  </si>
  <si>
    <t>Հումանիտար ականազերծման և փորձագիտական ծառայությունների կազմակերպում</t>
  </si>
  <si>
    <t>Հակաականային գործողությունների ենթակա տարածքի հետազննում, քարտեզագրում, նախատեսվող ծավալի աշխատանքների հստակեցում և իրականացվող միջոցառումների պլանավորում</t>
  </si>
  <si>
    <t>«Հումանիտար ականազերծման և փորձագիտական ծառայությունների կազմակերպում» ՊՈԱԿ</t>
  </si>
  <si>
    <t>ՀՀ արտակարգ իրավիճակների նախարարություն</t>
  </si>
  <si>
    <t>Տեխնիկական անվտանգության կանոնակարգում</t>
  </si>
  <si>
    <t>Տեխնիկական անվտանգության կանոնակարգման ծառայություններ</t>
  </si>
  <si>
    <t>«Տեխնիկական անվտանգության ազգային կենտրոն» ՊՈԱԿ</t>
  </si>
  <si>
    <t>Արտակարգ իրավիճակների արձագանքման կարողությունների զարգացում</t>
  </si>
  <si>
    <t>Պետական և տեղական ինքնակառավարման մարմինների ղեկավար անձնակազմի և մասնագետների վերապատրաստման կազմակերպում</t>
  </si>
  <si>
    <t>«Ճգնաժամային կառավարման պետական ակադեմիա» ՊՈԱԿ</t>
  </si>
  <si>
    <t>Սեյսմիկ պաշտպանություն</t>
  </si>
  <si>
    <t>Սեյսմիկ պաշտպանության ոլորտում ծառայությունների տրամադրում</t>
  </si>
  <si>
    <t xml:space="preserve">«Սեյսմիկ պաշտպանության տարածքային ծառայություն» ՊՈԱԿ </t>
  </si>
  <si>
    <t>«Սեյսմիկ պաշտպանության արևելյան ծառայություն» ՊՈԱԿ</t>
  </si>
  <si>
    <t>Փրկարար ծառայություններ</t>
  </si>
  <si>
    <t>ՀՀ արտակարգ իրավիճակների նախարարության փրկարար ծառայություն</t>
  </si>
  <si>
    <t>Արտակարգ իրավիճակներում մարդասիրական աջակցության կազմակերպում</t>
  </si>
  <si>
    <t>«Ռուս-հայկական մարդասիրական արձագանքման կենտրոն» ՄՈԱԿ</t>
  </si>
  <si>
    <t>Ընտանիքներին, կանանց և երեխաներին աջակցություն</t>
  </si>
  <si>
    <t>Երեխաների շուրջօրյա խնամքի ծառայություններ</t>
  </si>
  <si>
    <t>«Երևանի մանկան տուն» ՊՈԱԿ</t>
  </si>
  <si>
    <t>«Գավառի մանկատուն» ՊՈԱԿ</t>
  </si>
  <si>
    <t>«Գյումրու «Երեխաների տուն» ՊՈԱԿ</t>
  </si>
  <si>
    <t>«Մարի Իզմիրլյանի անվան մանկատուն» ՊՈԱԿ</t>
  </si>
  <si>
    <t>«Խարբերդի մասնագիտացված մանկատուն» ՊՈԱԿ</t>
  </si>
  <si>
    <t>«Երևանի Աջափնյակ թաղային համայնքի երեխաների սոցիալական հոգածության կենտրոն» ՊՈԱԿ</t>
  </si>
  <si>
    <t xml:space="preserve">«Երևանի «Զատիկ» երեխաներին աջակցության կենտրոն» ՊՈԱԿ </t>
  </si>
  <si>
    <t>Կյանքի դժվարին իրավիճակում հայտնված երեխաներին ժամանակավոր խնամքի տրամադրման ծառայություններ</t>
  </si>
  <si>
    <t>Երեխաների և ընտանիքների աջակցության տրամադրման ծառայություններ</t>
  </si>
  <si>
    <t>«Երեխայի և ընտանիքի աջակցության կենտրոն» ՊՈԱԿ</t>
  </si>
  <si>
    <t>«Լոռու մարզի երեխայի և ընտանիքի աջակցության կենտրոն» ՊՈԱԿ</t>
  </si>
  <si>
    <t>Խնամքի ծառայություններ 18 տարեկանից բարձր տարիքի անձանց</t>
  </si>
  <si>
    <t>Տարեցների և հաշմանդամություն ունեցող 18 տարին լրացած անձանց շուրջօրյա խնամքի ծառայություններ</t>
  </si>
  <si>
    <t>«Երևանի թիվ 1 տուն-ինտերնատ» ՊՈԱԿ</t>
  </si>
  <si>
    <t>«Նորքի տուն-ինտերնատ» ՊՈԱԿ</t>
  </si>
  <si>
    <t>«Վարդենիսի նյարդահոգեբանական տուն-ինտերնատ» ՊՈԱԿ</t>
  </si>
  <si>
    <t xml:space="preserve">«Ձորակ» հոգեկան առողջության խնդիրներ ունեցող անձանց խնամքի կենտրոն» ՊՈԱԿ </t>
  </si>
  <si>
    <t>«Միայնակ տարեցների սոցիալական սպասարկման կենտրոն» ՊՈԱԿ</t>
  </si>
  <si>
    <t>Անօթևան մարդկանց համար ժամանակավոր օթևանի տրամադրման ծառայություններ</t>
  </si>
  <si>
    <t>Սոցիալական պաշտպանության ոլորտի զարգացման ծրագիր</t>
  </si>
  <si>
    <t>Մեթոդաբանական ձեռնարկների մշակում, հետազոտությունների անցկացում և սոցիալական ապահովության ոլորտի կադրերի վերապատրաստում</t>
  </si>
  <si>
    <t xml:space="preserve">Աշխատաշուկայում անմրցունակ անձանց օրենսդրությամբ սահմանված կարգով աշխատանքով ապահովող կազմակերպություններ </t>
  </si>
  <si>
    <t>Ձեռք բերած մասնագիտությամբ մասնագիտական աշխատանքային փորձ ձեռք բերելու համար գործազուրկներին աջակցության տրամադրում</t>
  </si>
  <si>
    <t xml:space="preserve">Գործազուրկներին ձեռք բերած մասնագիտությամբ մասնագիտական աշխատանքային փորձ ձեռք բերելու համար օրենսդրությամբ սահմանված կարգով ապահովող կազմակերպություններ </t>
  </si>
  <si>
    <t>Աշխատաշուկայում անմրցունակ անձանց աշխատանքի տեղավորման դեպքում գործատուին միանվագ փոխհատուցման տրամադրում</t>
  </si>
  <si>
    <t>Հաշմանդամություն ունեցող անձանց աջակցություն</t>
  </si>
  <si>
    <t>Ապաստան հայցողների կեցության խնդիրների լուծման միջոցառումների իրականացում</t>
  </si>
  <si>
    <t>«Հատուկ կացարան» ՊՈԱԿ</t>
  </si>
  <si>
    <t>ժամանակավոր կացարաններում բնակվող փախստականների կենցաղային խնդիրների լուծման միջոցառումների իրականացում</t>
  </si>
  <si>
    <t>«Հանրակացարաններ» ՊՈԱԿ</t>
  </si>
  <si>
    <t>ՀՀ արդարադատության նախարարություն</t>
  </si>
  <si>
    <t>Քրեակատարողական ծառայություններ</t>
  </si>
  <si>
    <t>«Իրավական կրթության և վերականգնողական ծրագրերի իրականացման կենտրոն» ՊՈԱԿ</t>
  </si>
  <si>
    <t>Իրավական իրազեկում և տեղեկատվության ապահովում</t>
  </si>
  <si>
    <t>Թարգմանչական ծառայություններ</t>
  </si>
  <si>
    <t>«Հայաստանի Հանրապետության արդարադատության նախարարության թարգմանությունների կենտրոն» ՊՈԱԿ</t>
  </si>
  <si>
    <t>Արդարադատության համակարգի աշխատակիցների վերապատրաստում և հատուկ ուսուցում</t>
  </si>
  <si>
    <t>Հատուկ ծառայողների վերապատրաստում և հատուկ ուսուցում</t>
  </si>
  <si>
    <t>«Արդարադատության ակադեմիա» ՊՈԱԿ</t>
  </si>
  <si>
    <t>Հեռահաղորդակցության ապահովում</t>
  </si>
  <si>
    <t>Հեռահաղորդակցության և կապի կանոնակարգում</t>
  </si>
  <si>
    <t>«Հեռահաղորդակցության հանրապետական կենտրոն» ՊՈԱԿ</t>
  </si>
  <si>
    <t>Շրջակա միջավայրի վրա ազդեցության գնահատում և մոնիթորինգ</t>
  </si>
  <si>
    <t>Շրջակա միջավայրի վրա ազդեցության գնահատում և փորձաքննություն</t>
  </si>
  <si>
    <t>«Շրջակա միջավայրի վրա ազդեցության փորձաքննական կենտրոն» ՊՈԱԿ</t>
  </si>
  <si>
    <t>Բնական պաշարների և բնության հատուկ պահպանվող տարածքների կառավարում և պահպանում</t>
  </si>
  <si>
    <t>«Սևան» ազգային պարկի պահպանության, պարկում գիտական ուսումնասիրությունների, անտառտնտեսական աշխատանքների կատարում</t>
  </si>
  <si>
    <t>«Սևան» ազգային պարկ» ՊՈԱԿ</t>
  </si>
  <si>
    <t>«Դիլիջան» ազգային պարկի պահպանության, պարկում գիտական ուսումնասիրությունների, անտառտնտեսական աշխատանքների կատարում</t>
  </si>
  <si>
    <t>«Դիլիջան» ազգային պարկ» ՊՈԱԿ</t>
  </si>
  <si>
    <t>Արգելոցապարկային համալիր ԲՀՊ տարածքների պահպանության, գիտական ուսումնասիրությունների, անտառտնտեսական աշխատանքների  կատարում</t>
  </si>
  <si>
    <t>«Արգելոցապարկային համալիր» ՊՈԱԿ</t>
  </si>
  <si>
    <t>«Խոսրովի անտառ» պետական արգելոցի պահպանության, արգելոցում գիտական ուսումնասիրությունների կատարում</t>
  </si>
  <si>
    <t>«Խոսրովի անտառ» պետական արգելոց» ՊՈԱԿ</t>
  </si>
  <si>
    <t>«Արփի լիճ» ազգային պարկի պահպանության, պարկում գիտական ուսումնասիրությունների կատարում</t>
  </si>
  <si>
    <t xml:space="preserve"> «Արփի լիճ» ազգային պարկ» ՊՈԱԿ</t>
  </si>
  <si>
    <t>Զանգեզուր կենսոլորտային համալիր ԲՀՊ տարածքների  պահպանության, գիտական ուսումնասիրությունների, անտառտնտեսական աշխատանքների կատարում</t>
  </si>
  <si>
    <t xml:space="preserve"> «Զանգեզուր» կենսոլորտային համալիր» ՊՈԱԿ</t>
  </si>
  <si>
    <t>Անտառների կառավարում</t>
  </si>
  <si>
    <t>Անտառպահպանական ծառայություններ</t>
  </si>
  <si>
    <t>«Հայանտառ» ՊՈԱԿ</t>
  </si>
  <si>
    <t>Բուսաբուծության խթանում և բույսերի պաշտպանություն</t>
  </si>
  <si>
    <t>Բուսասանիտարիայի ծառայությունների մատուցում</t>
  </si>
  <si>
    <t>Սերմերի որակի ստուգում և պետական սորտափորձարկման միջոցառումներ</t>
  </si>
  <si>
    <t>«Հանրապետական անասնաբուժասանիտարական և բուսասանիտարական լաբորատոր ծառայությունների կենտրոն» ՊՈԱԿ</t>
  </si>
  <si>
    <t>Գյուղատնտեսական կենդանիների պատվաստում</t>
  </si>
  <si>
    <t>Գյուղատնտեսության արդիականացման ծրագիր</t>
  </si>
  <si>
    <t>Ընդերքի ուսումնասիրության, օգտագործման և պահպանման ծառայություններ</t>
  </si>
  <si>
    <t>Ընդերքի մասին տեղեկատվության տրամադրման ծառայություններ</t>
  </si>
  <si>
    <t>«Հանրապետական երկրաբանական ֆոնդ» ՊՈԱԿ</t>
  </si>
  <si>
    <t>Ստանդարտների մշակում և հավատարմագրման համակարգի զարգացում</t>
  </si>
  <si>
    <t>Պետական աջակցություն ՀՀ հավատարմագրման համակարգին</t>
  </si>
  <si>
    <t>«Հավատարմագրման ազգային մարմին» ՊՈԱԿ</t>
  </si>
  <si>
    <t>Պետական գույքի կառավարում</t>
  </si>
  <si>
    <t>Աջակցություն փոքր և միջին ձեռնարկատիրությանը</t>
  </si>
  <si>
    <t>ՓՄՁ սուբյեկտներին աջակցության ծրագրերի համակարգում և կառավարում</t>
  </si>
  <si>
    <t>Ներդրումների և արտահանման խթանման ծրագիր</t>
  </si>
  <si>
    <t>Զբոսաշրջության զարգացման ծրագիր</t>
  </si>
  <si>
    <t>Աջակցություն զբոսաշրջության զարգացմանը</t>
  </si>
  <si>
    <t>ՀՀ պետական եկամուտների կոմիտե</t>
  </si>
  <si>
    <t>Հարկային և մաքսային ծառայություններ</t>
  </si>
  <si>
    <t>Հարկային և մաքսային ծառայողների վերապատրաստում</t>
  </si>
  <si>
    <t>ՀՀ ՊԵԿ «Ուսումնական կենտրոն» ՊՈԱԿ</t>
  </si>
  <si>
    <t>ՀՀ արտաքին գործերի նախարարություն</t>
  </si>
  <si>
    <t>Միջազգային հարաբերությունների և դիվանագիտության ոլորտում մասնագետների պատրաստում և վերապատրաստում</t>
  </si>
  <si>
    <t xml:space="preserve"> ՀՀ արտաքին գործերի նախարարություն</t>
  </si>
  <si>
    <t>«Հայաստանի Հանրապետության արտաքին գործերի նախարարության դիվանագիտական դպրոց» ՊՈԱԿ</t>
  </si>
  <si>
    <t>«Խուլերի հայկական սպորտային կոմիտե» ՀԿ</t>
  </si>
  <si>
    <t>«Հայաստանի կույրերի միավորում» ՀԿ</t>
  </si>
  <si>
    <t>«Հայաստանի ազգային պարալիմպիկ կոմիտե» ՀԿ</t>
  </si>
  <si>
    <t>«Հայկական հատուկ օլիմպիադաներ» ՀԿ</t>
  </si>
  <si>
    <t>ՀՀ ոստիկանություն</t>
  </si>
  <si>
    <t>«Դինամո» ՄՀԿ</t>
  </si>
  <si>
    <t>Ոստիկանության ոլորտի քաղաքականության մշակում, կառավարում, կենտրոնացված միջոցառումներ, մոնիտորինգ և վերահսկողություն</t>
  </si>
  <si>
    <t>Ոստիկանության ոլորտի քաղաքականության մշակում, կառավարում, կենտրոնացված միջոցառումների, մոնիտորինգի և վերահսկողության իրականացում</t>
  </si>
  <si>
    <t xml:space="preserve"> ՀՀ ոստիկանություն</t>
  </si>
  <si>
    <t>«Էլեկտրոնային կառավարման ենթակառուցվածքների ներդրման գրասենյակ» ՓԲԸ</t>
  </si>
  <si>
    <t>Արխիվային ծառայություններ</t>
  </si>
  <si>
    <t>«Հայաստանի ազգային արխիվ» ՊՈԱԿ</t>
  </si>
  <si>
    <t>Բնագիտական նմուշների պահպանություն և ցուցադրություն</t>
  </si>
  <si>
    <t xml:space="preserve">«Հայաստանի բնության պետական թանգարան» ՊՈԱԿ </t>
  </si>
  <si>
    <t xml:space="preserve">Հայաստան-Սփյուռք գործակցության ծրագիր </t>
  </si>
  <si>
    <t>Կրթության, մշակույթի և սպորտի ոլորտներում միջազգային և սփյուռքի հետ համագործակցության զարգացում</t>
  </si>
  <si>
    <t>Թարգմանական ծրագրեր և աջակցություն ստեղծագործողներին և հետազոտողներին</t>
  </si>
  <si>
    <t>Ադապտիվ սպորտին առնչվող ծառայություններ</t>
  </si>
  <si>
    <t>ՀՀ  կրթության, գիտության, մշակույթի և սպորտի նախարարություն</t>
  </si>
  <si>
    <t>Ֆրանկոֆոնիայի մարզամշակութային խաղերին Հայաստանի մարզական պատվիրակության մասնակցության ապահովում</t>
  </si>
  <si>
    <t>Մաքսային միությանը և Միասնական տնտեսական տարածությանը ՀՀ անդամակցության շրջանակում միասնական տեղեկատավական տարածության և ինտեգրացված տեղեկատվական համակարգերի ստեղծում և պահպանում</t>
  </si>
  <si>
    <t>«Եղեգնաձորի երաժշտական դպրոց» ՊՈԱԿ</t>
  </si>
  <si>
    <t>Միջազգային կինոփառատոներին, կինոշուկաներին և կինոնախագծերին մասնակցություն</t>
  </si>
  <si>
    <t xml:space="preserve">Գրահրատարակչության և գրադարանների ծրագիր </t>
  </si>
  <si>
    <t>Հետազոտական աշխատանքներ</t>
  </si>
  <si>
    <t>«Ռյա-Թազա» թերթի խմբագրություն» ՍՊԸ</t>
  </si>
  <si>
    <t xml:space="preserve">«Ուկրաինա» Հայաստանի ուկրաինացիների ֆեդերացիա» ՀԿ </t>
  </si>
  <si>
    <t xml:space="preserve">«Հայաստանի «Երևանի բելառուսների համայնք «Բելառուս» ՀԿ </t>
  </si>
  <si>
    <t>«Հայաստանի ասորական կազմակերպությունների «Խայադթա» ֆեդերացիա» իրավաբանական անձանց միություն</t>
  </si>
  <si>
    <t>«Եզդիների ձայն» խմբագրություն» ՍՊԸ</t>
  </si>
  <si>
    <t>«Հայաստանի քրդական ազգային խորհուրդ» ՀԿ</t>
  </si>
  <si>
    <t>«Երևան քաղաքի «Իլիոս» հույների համայնք» ՀԿ</t>
  </si>
  <si>
    <r>
      <t xml:space="preserve">«Լիտերատուրնայա Արմենիա» </t>
    </r>
    <r>
      <rPr>
        <i/>
        <sz val="10"/>
        <rFont val="GHEA Grapalat"/>
        <family val="3"/>
      </rPr>
      <t>(ռուսերեն)</t>
    </r>
  </si>
  <si>
    <t>«Լիտերա» ՍՊԸ</t>
  </si>
  <si>
    <t>«Գրական թերթ»</t>
  </si>
  <si>
    <t>«Գրական թերթ» խմբագրություն» ՍՊԸ</t>
  </si>
  <si>
    <t>«Գրեթերթ»</t>
  </si>
  <si>
    <t>«Սատիրիկոն» ՍՊԸ</t>
  </si>
  <si>
    <t>«Նորք»</t>
  </si>
  <si>
    <t>«Նորք» հանդես» ՍՊԸ</t>
  </si>
  <si>
    <t>«Կայարան»</t>
  </si>
  <si>
    <t>«granish.org»</t>
  </si>
  <si>
    <t>«Գրանիշ գրական համայնք» ՀԿ</t>
  </si>
  <si>
    <t>«Երկունք»</t>
  </si>
  <si>
    <t>«Թռիչք» կրթամշակութային և խորհրդատվական» ՀԿ</t>
  </si>
  <si>
    <t xml:space="preserve">«groghutsav.am» </t>
  </si>
  <si>
    <t>«Գրող» գրական, մշակութային հիմնադրամ</t>
  </si>
  <si>
    <t xml:space="preserve">«Եղեգան փող» </t>
  </si>
  <si>
    <t>ՀԳՄ Շիրակի մարզային մասնաճյուղ</t>
  </si>
  <si>
    <t>«ա-ակտուալ»</t>
  </si>
  <si>
    <t>«kinoashkharh.am»</t>
  </si>
  <si>
    <t>«tatron-drama.am»</t>
  </si>
  <si>
    <t>«art-collage.com»</t>
  </si>
  <si>
    <t>«Արթնախագիծ» կրթամշակութային ՀԿ</t>
  </si>
  <si>
    <t xml:space="preserve">«ardi.am» </t>
  </si>
  <si>
    <t>«Արդի» գիտամշակութային լրատվական ՀԿ</t>
  </si>
  <si>
    <t>«cultural.am»</t>
  </si>
  <si>
    <t>«Մշակութային հասարակություն» ՀԿ</t>
  </si>
  <si>
    <t>«Հայաստանի ազգային գրադարան» ՊՈԱԿ, «Խնկո-Ապոր անվան ազգային մանկական գրադարան» ՊՈԱԿ</t>
  </si>
  <si>
    <t xml:space="preserve">ՀՀ կրթության, գիտության, մշակույթի և սպորտի նախարարություն </t>
  </si>
  <si>
    <t xml:space="preserve">Միջազգային թատերական նախագծերին  թատերախմբերի մասնակցություն </t>
  </si>
  <si>
    <t>Միջազգային երաժշտական նախագծերին  կոլեկտիվների մասնակցություն</t>
  </si>
  <si>
    <r>
      <t xml:space="preserve">Աջակցություն կերպարվեստին  </t>
    </r>
    <r>
      <rPr>
        <b/>
        <i/>
        <sz val="10"/>
        <rFont val="GHEA Grapalat"/>
        <family val="3"/>
      </rPr>
      <t xml:space="preserve"> </t>
    </r>
  </si>
  <si>
    <t>Ստեղծագործական կրթական ծրագրեր և նախագծեր</t>
  </si>
  <si>
    <t>«Արտիստիկ լողի ֆեդերացիա» ՀԿ</t>
  </si>
  <si>
    <t>«Ակադեմիական փոխճանաչման և շարժունության ազգային տեղեկատվական կենտրոն» հիմնադրամ</t>
  </si>
  <si>
    <t>«ԵՊՀ-ին առընթեր Ա. Շահինյանի անվան ֆիզիկամաթեմատիկական հատուկ դպրոց» ՊՈԱԿ</t>
  </si>
  <si>
    <t>«Առաջատար տեխնոլոգիաների ձեռնարկությունների միություն» ՀԿ</t>
  </si>
  <si>
    <t>«Արամ Մանուկյանի անվան մարզառազմական մասնագիտացված դպրոց» ՊՈԱԿ</t>
  </si>
  <si>
    <t xml:space="preserve"> ՀՀ կրթության, գիտության, մշակույթի և սպորտի նախարարություն </t>
  </si>
  <si>
    <t>ՀՀ տարածքային կառավարման և ենթակառուցվածքների նախարարության պետական գույքի կառավարման կոմիտե</t>
  </si>
  <si>
    <t>«Գույքի գնահատման և աճուրդի կենտրոն» ՊՈԱԿ</t>
  </si>
  <si>
    <t>Պետական գույքի հաշվառման, գույքագրման, գնահատման, անշարժ գույքի պահառության, սպասարկման աշխատանքների և աճուրդների իրականացման ծառայություններ</t>
  </si>
  <si>
    <t xml:space="preserve">Կրթության բովանդակային և մեթոդական սպասարկում </t>
  </si>
  <si>
    <t>ՀՀ տարածքային կառավարման և ենթակառուցվածքների նախարարություն</t>
  </si>
  <si>
    <t xml:space="preserve"> «Սպասարկում» ՊՈԱԿ</t>
  </si>
  <si>
    <t>«Կոնդի առանձնատների տնտեսություն» ՊՈԱԿ</t>
  </si>
  <si>
    <t>Արդարադատության նախարարության քրեակատարողական հիմնարկում պահվող կալանավորված անձանց և դատապարտյալներին պատշաճ բժշկական օգնություն և սպասարկման ծառայություններ</t>
  </si>
  <si>
    <t>«Քրեակատարողական բժշկության կենտրոն» ՊՈԱԿ</t>
  </si>
  <si>
    <t>ՀՀ բարձրաստիճան պաշտոնատար անձանց գերատեսչական առանձնատների և տարածքների շահագործում և սպասարկում</t>
  </si>
  <si>
    <t>Դեղապահովում</t>
  </si>
  <si>
    <t>Բժիշկ-մասնագետների ժամանակավոր ուղեգրման միջոցով ՀՀ մարզային առողջապահական կազմակերպություններում բժշկական ծառայությունների մատուցում</t>
  </si>
  <si>
    <t>Դեղորայքով ապահովում կալանավայրում պահվող ազատազրկվածներին</t>
  </si>
  <si>
    <t>Թրաֆիքինգի և շահագործման, սեռական բռնության ենթարկված անձանց սոցիալ-հոգեբանական վերականգնողական ծառայություններ</t>
  </si>
  <si>
    <t xml:space="preserve">Ընտանիքում բռնության ենթարկված անձանց ապաստարանի ծառայություններ                                                                             </t>
  </si>
  <si>
    <t xml:space="preserve">Ընտանիքում բռնության ենթարկված անձանց աջակցության կենտրոնների ծառայություններ      </t>
  </si>
  <si>
    <t xml:space="preserve">Երեխաների խնամքի ցերեկային ծառայությունների տրամադրում                                                    </t>
  </si>
  <si>
    <t>Տարեցներին և հաշմանդամություն ունեցող անձանց տնային պայմաններում խնամքի ծառայություններ</t>
  </si>
  <si>
    <t>Աշխատաշուկայում անմրցունակ ազատազրկման վայրերից վերադարձած, հաշմանդամություն ունեցող, ինչպես նաև «հաշմանդամություն ունեցող երեխա» կարգավիճակ ունեցող անձանց աշխատանքի տեղավորման դեպքում գործատուին աշխատավարձի մասնակի փոխհատուցում և հաշմանդամություն ունեցող անձին ուղեկցողի համար դրամական օգնության տրամադրում</t>
  </si>
  <si>
    <t>Անապահով սոցիալական խմբերին աջակցություն</t>
  </si>
  <si>
    <t>Սոցիալական շտապ օգնություն</t>
  </si>
  <si>
    <t>ՀՀ տարածքային կառավարման և ենթակառուցվածքների նախարարության միգրացիոն ծառայություն</t>
  </si>
  <si>
    <t>Սոցիալական պաշտպանության բնագավառում պետական քաղաքականության մշակում, ծրագրերի համակարգում և մոնիթորինգ</t>
  </si>
  <si>
    <t>ՀՀ էկոնոմիկայի նախարարություն</t>
  </si>
  <si>
    <t>Պետական աջակցություն Հայաստանի Հանրապետությունում և արտերկրում ներդրումային և ՊՄԳ ծրագրերի իրականացմանը</t>
  </si>
  <si>
    <t>ՀՀ շրջակա միջավայրի նախարարություն</t>
  </si>
  <si>
    <t>ՀՀ շրջակա միջավայրի նախարարության անտառային կոմիտե</t>
  </si>
  <si>
    <t>Գյուղատնտեսության խթանման ծրագիր</t>
  </si>
  <si>
    <t>Պետական աջակցություն Հայաստանի Հանրապետության խաղողագործության և գինեգործության ոլորտներում վարվող պետական քաղաքականության ու զարգացման ծրագրերի իրականացմանը</t>
  </si>
  <si>
    <t xml:space="preserve">Հայաստանի Հանրապետությունում խոշոր եղջերավոր կենդանիների համարակալում և հաշվառում </t>
  </si>
  <si>
    <t xml:space="preserve">ՀՀ կառավարության կողմից հաստատված համապատասխան ծրագրի չափանիշները բավարարող շահառուներ </t>
  </si>
  <si>
    <t xml:space="preserve">ՀՀ-ում ոչխարաբուծության և այծաբուծության զարգացման նպատակով պետական աջակցություն  </t>
  </si>
  <si>
    <t>ՀՀ բարձր տեխնոլոգիական արդյունաբերության նախարարություն</t>
  </si>
  <si>
    <t>«Հայաստանի նավամոդելային սպորտի ֆեդերացիա» ՀԿ</t>
  </si>
  <si>
    <t>«Հայաստանի շախմատի ակադեմիա» հիմնադրամ</t>
  </si>
  <si>
    <t>«Ճարտարապետության և շինարարության Հայաստանի ազգային համալսարան» հիմնադրամ</t>
  </si>
  <si>
    <t>«Ազգային երգ ու պարի ակադեմիա» կրթամշակութային հիմնադրամ</t>
  </si>
  <si>
    <t xml:space="preserve">«Հայ-չինական բարեկամության դպրոց» հիմնադրամ </t>
  </si>
  <si>
    <t>Աղյուսակ N 7</t>
  </si>
  <si>
    <t>Մարզահամերգային համալիրի պահպանություն</t>
  </si>
  <si>
    <t xml:space="preserve">«Հայկական ճարտարապետություն ուսումնասիրող հիմնադրամ» </t>
  </si>
  <si>
    <t>Հայաստանի «Սևան» մարզական ՀԿ</t>
  </si>
  <si>
    <t>Հայաստանի «Դինամո» մարզական ՀԿ</t>
  </si>
  <si>
    <t>Տեսողության խնդիրներ ունեցող անձանց սոցիալ-հոգեբանական վերականգնում</t>
  </si>
  <si>
    <t>Փախստականներին մատուցվող ծառայություններ և օժանդակություն</t>
  </si>
  <si>
    <t xml:space="preserve">Փոքր և միջին «Խելացի» անասնաշենքերի կառուցման կամ վերակառուցման և դրանց տեխնոլոգիական ապահովման պետական աջակցություն  </t>
  </si>
  <si>
    <t>«Հանրապետական մանկավարժահոգեբանական կենտրոն» ՊՈԱԿ</t>
  </si>
  <si>
    <t>«Մասնագիտական կրթության որակի ապահովան ազգային կենտրոն» հիմնադրամ</t>
  </si>
  <si>
    <t xml:space="preserve">«Դասական երաժշտություն «Դաս A» </t>
  </si>
  <si>
    <t xml:space="preserve">«Քո արվեստը դպրոցում» </t>
  </si>
  <si>
    <t xml:space="preserve">ՀՀ հանրակրթական ծրագրեր իրականացնող ուսումնական հաստատությունների 11-րդ դասարանների աշակերտների ռազմամարզական ճամբարի կազմակերպում </t>
  </si>
  <si>
    <t>Հայաստանի Հանրապետությունում խաղողի, ժամանակակից տեխնոլոգիաներով մշակվող ինտենսիվ պտղատու այգիների և հատապտղանոցների հիմնման համար պետական աջակցության</t>
  </si>
  <si>
    <t>Հայաստանի խաղողագործության և գինեգործության հիմնադրամ</t>
  </si>
  <si>
    <t>«Հայաստանի պետական հետաքրքրությունների ֆոնդ» ՓԲԸ</t>
  </si>
  <si>
    <t>Սոցիալական պաշտպանության ոլորտի տեղեկատվական համակարգի սպասարկման, կատարելագործման, շահագործման և տեղեկատվության տրամադրման ծառայություններ</t>
  </si>
  <si>
    <t xml:space="preserve">Մասնագետների պատրաստման ԲՈՒՀ-մասնավոր հատված համագործակցություն </t>
  </si>
  <si>
    <t>Բարձր տեխնոլոգիական արդյունաբերության էկոհամակարգի և շուկայի զարգացման ծրագիր</t>
  </si>
  <si>
    <t>«Հայաստան» մարզական միություն» ՀԿ</t>
  </si>
  <si>
    <t>«Աուդիովիզուալ լրագրողների ասոցիացիա» ՀԿ</t>
  </si>
  <si>
    <t>«Երևանի «Մխիթար Սեբաստացի» կրթահամալիր» ՊՈԱԿ</t>
  </si>
  <si>
    <t>Նախադպրոցական այլընտրանքային ծախսաարդյունավետ մոդելների ներդրում_x000D_</t>
  </si>
  <si>
    <t>Մանկապատանեկան և երիտասարդական կրթական ու կրթամշակութային միջոցառումների կազմակերպում</t>
  </si>
  <si>
    <t xml:space="preserve">Օտարերկրյա պետություններում հայերենի և հայագիտական առարկաների դասավանդում </t>
  </si>
  <si>
    <t xml:space="preserve">«Նորք» սոցիալական ծառայությունների տեխնոլոգիական և իրազեկման կենտրոն» հիմնադրամ </t>
  </si>
  <si>
    <t>Սպասարկման ծառայություններ</t>
  </si>
  <si>
    <t xml:space="preserve">Նախնական մասնագիտական (արհեստագործական) և միջին մասնագիտական կրթության և ուսուցման (ՄԿՈՒ) բարեփոխումներ </t>
  </si>
  <si>
    <t xml:space="preserve">Օժանդակություն «Հայ-չինական բարեկամության դպրոց» հիմնադրամին </t>
  </si>
  <si>
    <t>Գրական տպագիր և էլեկտրոնային պարբերականներ</t>
  </si>
  <si>
    <t>Ճանապարհային ցանցի բարելավում</t>
  </si>
  <si>
    <t>Ավտոմոբիլային ճանապարհների ցանցի հսկողություն, ուսումնասիրություններ և փորձաքննություններ</t>
  </si>
  <si>
    <t>«Հիդրոօդերևութաբանության և մոնիթորինգի կենտրոն» ՊՈԱԿ</t>
  </si>
  <si>
    <t>«Գյուղատնտեսական ծառայությունների կենտրոն» ՊՈԱԿ</t>
  </si>
  <si>
    <t>Հայոց բանակի օրվան նվիրված տոնական միջոցառում</t>
  </si>
  <si>
    <t>ՀՀ Անկախության օրվան նվիրված միջոցառում</t>
  </si>
  <si>
    <t>«Հայրենի եզերք» բարբառների մարզային փառատոն</t>
  </si>
  <si>
    <t>Հայաստանի Հանրապետության անկախության օրվան նվիրված միջոցառում</t>
  </si>
  <si>
    <t>«Սևան» երաժշտական փառատոն</t>
  </si>
  <si>
    <t>Ազգային նվագարանների, ժողովրդական երգի, պարի և ասմունքի Լոռի մարզային մրցույթ-փառատոն</t>
  </si>
  <si>
    <t>Պատանի երաժիշտ կատարողների և ստեղծագործողների փառատոն</t>
  </si>
  <si>
    <t>«Վարդավառ» զանգվածային միջոցառում</t>
  </si>
  <si>
    <t>ՀՀ կրթության, գիտության, մշակույթի և սպորտի  նախարարության գիտության կոմիտե</t>
  </si>
  <si>
    <t>«Շիրակի մարզի երեխայի և ընտանիքի աջակցության կենտրոն» ՊՈԱԿ</t>
  </si>
  <si>
    <t>«Սյունիքի մարզի երեխայի և ընտանիքի աջակցության կենտրոն» ՊՈԱԿ*</t>
  </si>
  <si>
    <t>Տարեցներին, հաշմանդամություն ունեցող անձանց ցերեկային խնամքի ծառայություններ (սննդի տրամադրման գծով)</t>
  </si>
  <si>
    <t xml:space="preserve">Տարեցների և հաշմանդամություն ունեցող  18 տարին լրացած անձանց շուրջօրյա խնամքի ծառայություններ՝ Լոռու մարզում </t>
  </si>
  <si>
    <t>Ստեղծագործական աշխատանքներ</t>
  </si>
  <si>
    <t>Թարգմանական աշխատանքներ</t>
  </si>
  <si>
    <t>Հայ գրականությունը թարգմանություններում</t>
  </si>
  <si>
    <t>«Եզդիների ազգային կոմիտե» ՀԿ</t>
  </si>
  <si>
    <t xml:space="preserve">«grqamol.am» </t>
  </si>
  <si>
    <t>«Գրաքամոլ հրատարակչություն» ՍՊԸ</t>
  </si>
  <si>
    <t>«Ակտուալ արվեստ» մշակութային ՀԿ</t>
  </si>
  <si>
    <t>«Եռանկյուն» սոցիալ-մշակութային ՀԿ</t>
  </si>
  <si>
    <t>«Էյ Էն Էմ» ՓԲԸ</t>
  </si>
  <si>
    <t>«Մշակութային նախագծերի կենտրոն» ՀԿ</t>
  </si>
  <si>
    <t>«Սյունյաց աշխարհ» ՍՊԸ</t>
  </si>
  <si>
    <t xml:space="preserve">«anmmedia.am» </t>
  </si>
  <si>
    <t>«Հայաստանի Հանրապետության հաշմանդամային սպորտի ֆեդերացիա» ՀԿ</t>
  </si>
  <si>
    <t>«Հաշմանդամ անձանց սեղանի թենիսի հայկական ֆեդերացիա» ՀԿ</t>
  </si>
  <si>
    <t>Հայաստանի Հանրապետության հակադոպինգային ծրագրերի մշակում և իրականացում</t>
  </si>
  <si>
    <t>«Հակադոպինգային գործակալություն» ՊՈԱԿ</t>
  </si>
  <si>
    <t>Եվրոպայի երիտասարդական օլիմպիական փառատոներին մասնակցության ապահովում</t>
  </si>
  <si>
    <t>«Հայաստանի ազգային օլիմպիական կոմիտե» ՀԿ</t>
  </si>
  <si>
    <t>Մրցույթով ընտրված կազմակերպություններ</t>
  </si>
  <si>
    <t>Երիտասարդական կենտրոնների ստեղծում</t>
  </si>
  <si>
    <t xml:space="preserve"> Աջակցություն քաղաքական կուսակցություններին, հասարակական կազմակերպություններին և արհմիություններին</t>
  </si>
  <si>
    <t>«Սյունյաց երկիր մշակութային»</t>
  </si>
  <si>
    <t xml:space="preserve"> Նախնական (արհեստագործական) և միջին մասնագիտական կրթություն</t>
  </si>
  <si>
    <t>Միջին մասնագիտական կրթության որակի ապահովման ծառայություններ</t>
  </si>
  <si>
    <t>Բարձրագույն կրթության որակի ապահովման ծառայություններ</t>
  </si>
  <si>
    <t>Կրթության ոլորտում տեղեկատվական և հաղորդակցական տեխնոլոգիաների ներդրում</t>
  </si>
  <si>
    <t>Էլեկտրոնային կառավարում</t>
  </si>
  <si>
    <t>ՏՀՏ բովանդակություն և հեռավար ուսուցում</t>
  </si>
  <si>
    <t>ՏՀՏ ենթակառուցվածքների ապահովում և սպասարկում</t>
  </si>
  <si>
    <t xml:space="preserve">«Արմավիրի տարածքային մանկավարժահոգեբանական աջակցության կենտրոն» ՊՈԱԿ                                            </t>
  </si>
  <si>
    <t xml:space="preserve">«Վաղարշապատի տարածքային մանկավարժահոգեբանական աջակցության կենտրոն»  ՊՈԱԿ                                               </t>
  </si>
  <si>
    <t xml:space="preserve">«Շիրակի տարածքային մանկավարժահոգեբանական աջակցության կենտրոն» ՊՈԱԿ    </t>
  </si>
  <si>
    <t xml:space="preserve">«Արթիկի տարածքային մանկավարժահոգեբանական աջակցության կենտրոն» ՊՈԱԿ            </t>
  </si>
  <si>
    <t xml:space="preserve">«Աշտարակի տարածքային մանկավարժահոգեբանական աջակցության կենտրոն» ՊՈԱԿ            </t>
  </si>
  <si>
    <t xml:space="preserve">«Գեղարքունիքի տարածքային մանկավարժահոգեբանական աջակցության կենտրոն» ՊՈԱԿ            </t>
  </si>
  <si>
    <t xml:space="preserve">«Կոտայքի տարածքային մանկավարժահոգեբանական աջակցության կենտրոն» ՊՈԱԿ            </t>
  </si>
  <si>
    <t>Աջակցություն նոր ցուցադրությունների և ցուցահանդեսների կազմակերպմանը, միջոցառումների իրականացմանը, կադրերի վերապատրաստում</t>
  </si>
  <si>
    <t>«Միր» միջպետական հեռուստառադիոընկերության ՀՀ մասնաբաժնի վճար</t>
  </si>
  <si>
    <t>Աջակցություն հասարակական կազմակերպություններին</t>
  </si>
  <si>
    <t>«ՀՀ վետերանների միավորում» հասարակական կազմակերպություն</t>
  </si>
  <si>
    <t>Երիտասարդ նկարիչների ցուցահանդես-փառատոն</t>
  </si>
  <si>
    <t>Դասական երաժշտության մարզային փառատոն</t>
  </si>
  <si>
    <t>Մշակութային երկխոսություն</t>
  </si>
  <si>
    <t xml:space="preserve">ՀՀ  անկախության  օրվան նվիրված տոնական միջոցառում  </t>
  </si>
  <si>
    <t>«Ճանապարհային դեպարտամենտ» հիմնադրամ</t>
  </si>
  <si>
    <t>Պետական աջակցություն Հայաստանի Հանրապետությունում ներդրումային ծրագրերի խթանմանը, իրականացմանը և հետներդրումային սպասարկմանը</t>
  </si>
  <si>
    <t>«Ներդրումների աջակցման կենտրոն» հիմնադրամ</t>
  </si>
  <si>
    <t>«Գյուղատնտեսական հետազոտությունների և հավաստագրման կենտրոն» ՊՈԱԿ</t>
  </si>
  <si>
    <t>Հայաստանի Հանրապետությունում ինտենսիվ այգեգործության զարգացման նպատակով ծախսերի փոխհատուցում</t>
  </si>
  <si>
    <t xml:space="preserve"> Տեսչական վերահսկողության ծրագիր</t>
  </si>
  <si>
    <t>Տեսչական վերահսկողության շրջանակում սննդամթերքի լաբորատոր հետազոտություն</t>
  </si>
  <si>
    <t xml:space="preserve"> «Նաիրիտ գործարան» ՓԲԸ</t>
  </si>
  <si>
    <t>Սոցիալական ապահովություն</t>
  </si>
  <si>
    <t>Աջակցություն «ՀՀ վետերանների միավորում» հասարակական կազմակերպությանը</t>
  </si>
  <si>
    <t>«Բնակարան երիտասարդներին» վերաֆինանսավորում իրականացնող վարկային կազմակերպություն» ՓԲԸ</t>
  </si>
  <si>
    <t>ՀՀ տարվա երիտասարդական մայրաքաղաք</t>
  </si>
  <si>
    <t>«Հայաստանի գեղասահքի ֆեդերացիա» ՀԿ</t>
  </si>
  <si>
    <t xml:space="preserve"> «Հաշմանդամային սպորտի հայկական ազգային ֆեդերացիա» ՀԿ</t>
  </si>
  <si>
    <t>Կինոարվեստի նախագծեր</t>
  </si>
  <si>
    <t>«Հայաստանի հրեական համայնք» ՀԿ</t>
  </si>
  <si>
    <t xml:space="preserve">«art365.am» </t>
  </si>
  <si>
    <t>«Խաչատուր Աբովյանի տուն-թանգարան» ՊՈԱԿ</t>
  </si>
  <si>
    <t xml:space="preserve"> Գրականության հրատարակում</t>
  </si>
  <si>
    <t>Թատերարվեստի նախագծեր</t>
  </si>
  <si>
    <t>Երաժշտարվեստի նախագծեր</t>
  </si>
  <si>
    <t>«Կոմիտաս» միջազգային գիտաժողով-փառատոն</t>
  </si>
  <si>
    <t>Պարարվեստի նախագծեր</t>
  </si>
  <si>
    <t>Պարի միջազգային  նախագծերին կոլեկտիվների մասնակցություն</t>
  </si>
  <si>
    <t>Կերպարվեստի նախագծեր</t>
  </si>
  <si>
    <t xml:space="preserve">«Հայաստանի ազգային պատկերասրահ» ՊՈԱԿ, «Հայաստանի պատմության թանգարան» ՊՈԱԿ, «Ե.Չարենցի անվան գրականության և արվեստի թանգարան» ՊՈԱԿ, «Հովհաննես Շարամբեյանի անվան ժողովրդական ստեղծագործության կենտրոն» ՊՈԱԿ, «Ռուսական արվեստի թանգարան /պրոֆ. Ա. Աբրահամյանի հավաքածու/» ՊՈԱԿ, «Մ.Սարյանի տուն-թանգարան» ՊՈԱԿ, «Հ.Թումանյանի թանգարան» ՊՈԱԿ, «Ե.Չարենցի տուն-թանգարան» ՊՈԱԿ, «Ա.Սպենդիարյանի տուն-թանգարան» ՊՈԱԿ, «Ա.Իսահակյանի տուն-թանգարան» ՊՈԱԿ, «Ա.Խաչատրյանի տուն-թանգարան» ՊՈԱԿ, «Հայ և ռուս ժողովրդների բարեկամության թանգարան» ՊՈԱԿ, «Երվանդ Քոչարի թանգարան» ՊՈԱԿ, «Ս.Փարաջանովի թանգարան» ՊՈԱԿ, «Հրազդանի երկրագիտական թանգարան» ՊՈԱԿ, «Օրբելի եղբայրների տուն-թանգարան» ՊՈԱԿ, «Ն.Ադոնցի անվան Սիսիանի պատմության թանգարան» ՊՈԱԿ, «Պատմամշակութային արգելոց-թանգարանների և պատմական միջավայրի պահպանության ծառայություն» ՊՈԱԿ, «Կոմիտասի թանգարան-ինստիտուտ» ՊՈԱԿ, «Խ.Աբովյանի տուն-թանգարան» ՊՈԱԿ, «Սարդարապատի հերոսամարտի հուշահամալիր, Հայոց ազգագրության և ազատագրական պայքարի պատմության ազգային թանգարան» ՊՈԱԿ </t>
  </si>
  <si>
    <t>Աջակցություն կրթամշակութային նախագծերին</t>
  </si>
  <si>
    <t>«Դասարան+Դասական» ստեղծագործական կրթական ծրագիր</t>
  </si>
  <si>
    <t>«Գ․Սունդուկյանի անվան ազգային ակադեմիական թատրոն» ՊՈԱԿ</t>
  </si>
  <si>
    <t>«Երևանի և մարզերի երաժշտական, արվեստի և գեղարվեստի դպրոցների փոխգործակցության «Քույր դպրոցներ»  կրթական նպատակային ծրագիր</t>
  </si>
  <si>
    <t>«Երևանի Ալ. Հեքիմյանի անվան երաժշտական դպրոց» ՀՈԱԿ</t>
  </si>
  <si>
    <t>«Վարպետության դաս.Մեկնարկ» կրթամշակութային ծրագիր</t>
  </si>
  <si>
    <t>«Հարմոնիում»  ՀԿ</t>
  </si>
  <si>
    <t>«ԴասԱրվեստ» կրթամշակութային ծրագիր</t>
  </si>
  <si>
    <t>«Զարդագիր» կրթական ծրագիր</t>
  </si>
  <si>
    <t>«Օրացույց. Գիտաստեղծագործական նախաձեռնությունների միավորում» ՀԿ</t>
  </si>
  <si>
    <t>Բաժանորդային համակարգի ծրագիր</t>
  </si>
  <si>
    <t>Աջակցություն հոբելյանական նախագծերին</t>
  </si>
  <si>
    <t>Աջակցություն պետական և ազգային տոներին նվիրված նախագծերին</t>
  </si>
  <si>
    <t>ԱՊՀ երկրների միջազգային համաժողով «ՍոլիդԱրտ. Ժամանակակից արվեստը և պետական կառավարումը»</t>
  </si>
  <si>
    <t xml:space="preserve">Հայաստանի ճարտարապետական հնագիտության և պատմական բնակավայրերի թանգարանացման միջազգային ամառային դպրոց </t>
  </si>
  <si>
    <t>«Ազգային ստեղծարար միավորում» ՀԿ</t>
  </si>
  <si>
    <t xml:space="preserve"> Աջակցություն այլ մշակութային  միջոցառումների և ծրագրերի իրականացմանը, այդ թվում՝ </t>
  </si>
  <si>
    <t>Մշակութային հեռուստանախագծեր</t>
  </si>
  <si>
    <t>Աջակցություն ներառական նախագծերին  ժամանակակից արվեստի ոլորտում</t>
  </si>
  <si>
    <t>Ներառական նախագծեր ժամանակակից արվեստի ոլորտում</t>
  </si>
  <si>
    <t>«Կողք-կողքի» ներառական երաժշտական արտ միջազգային փառատոն</t>
  </si>
  <si>
    <t>«Կողք-կողքի» ներառական կրթամշակութային ՀԿ</t>
  </si>
  <si>
    <t xml:space="preserve">«Ֆրեսկո» արդի արվեստի և հոգևոր ֆիլմերի միջազգային ներառական փառատոն </t>
  </si>
  <si>
    <t>«Երեխաների հատուկ ստեղծագործական կենտրոն» ՊՈԱԿ</t>
  </si>
  <si>
    <t>«Գ. Սունդուկյանի անվան ազգային ակադեմիական թատրոն» ՊՈԱԿ</t>
  </si>
  <si>
    <t>Պետական աջակցություն ազգային փոքրամասնությունների հասարակական կազմակերպություններին</t>
  </si>
  <si>
    <t>«Աշխատանքային ռեզերվներ» մարզական ՀԿ</t>
  </si>
  <si>
    <t xml:space="preserve">Դպրոցականների ամառային հանգստի կազմակերպում և տրանսպորտային ծախսերի փոխհատուցում </t>
  </si>
  <si>
    <t>Համաշխարհային ունիվերսիադային Հայաստանի ուսանողական մարզական պատվիրակության մասնակցության ապահովում</t>
  </si>
  <si>
    <t>ՀՀ հավաքական թիմերի մարզիկների ֆունկցիոնալ վիճակի արդյունավետության բարձրացման նպատակով վիտամինիզացիայի և չարգելված սպորտային հավելյալ սնունդով ապահովում</t>
  </si>
  <si>
    <t>«Զեյթուն ուսանողական ավան» հիմնադրամ</t>
  </si>
  <si>
    <t>Երևանում բարձրագույն կրթության հասանելիության ապահովում մարզաբնակ ուսանողներին, կեցության վարձավճարի փոխհատուցում մարզաբնակ և օտարերկրյա ուսանողներին</t>
  </si>
  <si>
    <t>Թրաֆիքինգի ռիսկերի մասին երիտասարդների իրազեկում</t>
  </si>
  <si>
    <t>Հայաստանի Հանրապետությունում մարդկանց շահագործման երևույթի և դրա դեմ պայքարն արծարծող լրագրողական մրցույթի կազմակերպում</t>
  </si>
  <si>
    <t>«Դեղերի և բժշկական պարագաների ապահովման ազգային կենտրոն» ՊՈԱԿ</t>
  </si>
  <si>
    <t>«Աշխատանքի և սոցիալական հետազոտությունների ազգային ինստիտուտ» ՊՈԱԿ</t>
  </si>
  <si>
    <t>ՀՀ աշխատանքի և սոցիալական հարցերի նախարարության միասնական սոցիալական ծառայություն</t>
  </si>
  <si>
    <t>Հաշմանդամություն ունեցող անձանց սոցիալ- վերականգնողական ծառայություններ ցերեկային կենտրոնում</t>
  </si>
  <si>
    <t xml:space="preserve">Հաշմանդամություն ունեցող անձանց շուրջօրյա  խնամքի  ծառայություներ համայնքահենք փոքր խմբային տներում  </t>
  </si>
  <si>
    <t>«Հայաստանի Հանրապետության Վարչապետի գավաթ» սիրողական խճուղային հեծանվավազքի մրցաշարի անցկացում</t>
  </si>
  <si>
    <t xml:space="preserve">Ուսումնական վարկերի տոկոսավճարների մասնակի փոխհատուցում </t>
  </si>
  <si>
    <t>ՀՀ վարչապետի աշխատակազմի ղեկավարի հրամանի համաձայն ընտրված հասարակական կազմակերպություններ</t>
  </si>
  <si>
    <t>ՀՀ առողջապահության նախարարի հրամանով ընտրված բժշկական կազմակերպություններ</t>
  </si>
  <si>
    <t>«Հայաստանի Հանրապետության Վարչապետի գավաթ» սիրողական լողի մրցաշարի անցկացում</t>
  </si>
  <si>
    <t>«Հայաստանի Հանրապետության Վարչապետի գավաթ» սիրողական սեղանի թենիսի մրցաշարի անցկացում</t>
  </si>
  <si>
    <t>«Հայաստանի ֆիզիկական կուլտուրայի և սպորտի պետական ինստիտուտ» հիմնադրամ</t>
  </si>
  <si>
    <t>Ոչ նյութական մշակութային ժառանգության պահպանում, ժողովրդական ստեղծագործության և արհեստագործության զարգացում, փառատոների կազմակերպում</t>
  </si>
  <si>
    <t>«Կրթության զարգացման նորարարական ազգային կենտրոն» հիմնադրամ</t>
  </si>
  <si>
    <t>Մշակութային կրթության աջակցության հիմնադրամ</t>
  </si>
  <si>
    <t>«Հարմոնիում» երաժշտական զարգացման կենտրոն» ՀԿ</t>
  </si>
  <si>
    <t>Սոցիալական որոշ խմբերի 1.5-5 տարեկան երեխաների նախադպրոցական կրթության ապահովում</t>
  </si>
  <si>
    <t>«Ծաղկունք բաց դպրոց» հիմնադրամ</t>
  </si>
  <si>
    <t>Գերատեսչական  պատկանելություն</t>
  </si>
  <si>
    <t>ՀՀ կրթության, գիտության, մշակույթի և սպորտի նախարարություն</t>
  </si>
  <si>
    <t xml:space="preserve">Գիտական կազմակերպությունների և բուհերի գիտական ստորաբաժանումների  զարգացում, ծրագրերի իրականացում, գիտական սարքավորումների արդիականացում, միջազգային համագործակցության աջակցություն </t>
  </si>
  <si>
    <t xml:space="preserve">Ենթակառուցվածքի պահպանում ու զարգացում </t>
  </si>
  <si>
    <t>ՀՀ ԳԱԱ «Մաթեմատիկայի ինստիտուտ» ՊՈԱԿ</t>
  </si>
  <si>
    <t>«ՀՀ գիտությունների ազգային ակադեմիա» ՈԱԿ</t>
  </si>
  <si>
    <t>ՀՀ ԳԱԱ «Մեխանիկայի ինստիտուտ» ՊՈԱԿ</t>
  </si>
  <si>
    <t>ՀՀ ԳԱԱ «Ինֆորմատիկայի  և ավտոմատացման պրոբլեմների ինստիտուտ» ՊՈԱԿ</t>
  </si>
  <si>
    <t>ՀՀ ԳԱԱ «Ֆիզիկական հետազոտությունների  ինստիտուտ» ՊՈԱԿ</t>
  </si>
  <si>
    <t>ՀՀ ԳԱԱ «Ռադիոֆիզիկայի  և էլեկտրոնիկայի ինստիտուտ» ՊՈԱԿ</t>
  </si>
  <si>
    <t>ՀՀ ԳԱԱ «Ֆիզիկայի կիրառական պրոբլեմների ինստիտուտ» ՊՈԱԿ</t>
  </si>
  <si>
    <t>ՀՀ ԳԱԱ «Երկրաբանական  գիտությունների  ինստիտուտ» ՊՈԱԿ</t>
  </si>
  <si>
    <t>ՀՀ ԳԱԱ «Ա.Նազարովի անվան երկրաֆիզիկայի և ինժեներային սեյսմբանության ինստիտուտ» ՊՈԱԿ</t>
  </si>
  <si>
    <t>ՀՀ ԳԱԱ  «Ա.Նալբանդյանի անվան քիմիական ֆիզիկայի ինստիտուտ» ՊՈԱԿ</t>
  </si>
  <si>
    <t>ՀՀ ԳԱԱ «Օրգանական և դեղագործական քիմիայի գիտատեխնոլոգիական կենտրոն» ՊՈԱԿ</t>
  </si>
  <si>
    <t>ՀՀ ԳԱԱ «Ընդհանուր և անօրգանական քիմիայի ինստիտուտ» ՊՈԱԿ</t>
  </si>
  <si>
    <t>ՀՀ ԳԱԱ «Գ.Դավթյանի անվան հիդրոպոնիկայի պրոբլեմների ինստիտուտ» ՊՈԱԿ</t>
  </si>
  <si>
    <t>ՀՀ ԳԱԱ «Ա. Թախտաջյանի անվան բուսաբանության ինստիտուտ» ՊՈԱԿ</t>
  </si>
  <si>
    <t>ՀՀ ԳԱԱ «Կենդանաբանության և հիդրոէկոլոգիայի գիտական կենտրոն» ՊՈԱԿ</t>
  </si>
  <si>
    <t>ՀՀ ԳԱԱ «Հ. Բունիաթյանի անվան կենսաքիմիայի  ինստիտուտ» ՊՈԱԿ</t>
  </si>
  <si>
    <t>ՀՀ ԳԱԱ «Լ. Օրբելու անվան ֆիզիոլոգիայի ինստիտուտ» ՊՈԱԿ</t>
  </si>
  <si>
    <t>ՀՀ ԳԱԱ «Մոլեկուլային կենսաբանության ինստիտուտ» ՊՈԱԿ</t>
  </si>
  <si>
    <t>ՀՀ ԳԱԱ «Էկոլոգանոոսֆերային հետազոտությունների կենտրոն» ՊՈԱԿ</t>
  </si>
  <si>
    <t>ՀՀ ԳԱԱ «Պատմության ինստիտուտ» ՊՈԱԿ</t>
  </si>
  <si>
    <t>ՀՀ ԳԱԱ «Արևելագիտության ինստիտուտ» ՊՈԱԿ</t>
  </si>
  <si>
    <t>ՀՀ ԳԱԱ «Հնագիտության և ազգագրության ինստիտուտ» ՊՈԱԿ</t>
  </si>
  <si>
    <t>ՀՀ ԳԱԱ «Շիրակի հայագիտական հետազոտությունների կենտրոն» ՊՈԱԿ</t>
  </si>
  <si>
    <t>ՀՀ ԳԱԱ «Մ. Քոթանյանի անվան տնտեսագիտության ինստիտուտ» ՊՈԱԿ</t>
  </si>
  <si>
    <t>ՀՀ ԳԱԱ «Փիլիսոփայության, սոցիոլոգիայի և իրավունքի ինստիտուտ» ՊՈԱԿ</t>
  </si>
  <si>
    <t>ՀՀ ԳԱԱ «Մ. Աբեղյանի անվան գրականության ինստիտուտ» ՊՈԱԿ</t>
  </si>
  <si>
    <t>ՀՀ ԳԱԱ «Հ. Աճառյանի անվան լեզվի ինստիտուտ» ՊՈԱԿ</t>
  </si>
  <si>
    <t>ՀՀ ԳԱԱ «Արվեստի ինստիտուտ» ՊՈԱԿ</t>
  </si>
  <si>
    <t xml:space="preserve"> ՀՀ ԳԱԱ «Հիդրոմեխանիկայի և վիբրոտեխնիկայի բաժին» ՓԲԸ</t>
  </si>
  <si>
    <t>ՀՀ ԳԱԱ «Փորձաքննությունների ազգային բյուրո» ՊՈԱԿ</t>
  </si>
  <si>
    <t>Միջազգային գիտատեխնիկական կենտրոնի գրասենյակի պահպանում</t>
  </si>
  <si>
    <t>Միջազգային գիտատեխնիկական կենտրոնի հայկական տարածաշրջանային բաժանմունք</t>
  </si>
  <si>
    <t>ՀՀ ԳԱԱ «Հայկենսատեխնոլոգիա» գիտաարտադրական կենտրոն» ՊՈԱԿ</t>
  </si>
  <si>
    <t>ՀՀ ԳԱԱ «ԻԿՐԱՆԵՏ կենտրոն» ՄԿ</t>
  </si>
  <si>
    <t>«Հայկական հանրագիտարան հրատարակչություն» ՊՈԱԿ</t>
  </si>
  <si>
    <t>«ՀՀ գիտությունների ազգային ակադեմիա» ՈԱԿ-ի նախագահություն</t>
  </si>
  <si>
    <t>ՀՀ ԳԱԱ «Գիտակրթական միջազգային կենտրոն» հիմնարկ</t>
  </si>
  <si>
    <t>ՀՀ գիտությունների ազգային ակադեմիայի համակարգի գիտական գործուղումների իրականացում</t>
  </si>
  <si>
    <t>մրցույթով ընտրված ֆիզիկական անձինք ՀՀ ԳԱԱ համակարգի կազմակերպություններից</t>
  </si>
  <si>
    <t>ՀՀ գիտությունների ազգային ակադեմիա (ՀՀ ԳԱԱ համակարգի ինստիտուտների գիտական սարքավորումների սպասարկում,  վերազինում, գիտափորձերի իրականացման համար նյութերի ձեռքբերում և չնախատեսված անհետաձգելի ծախսերի կատարում)</t>
  </si>
  <si>
    <t>մրցույթով ընտրված կազմակերպություններ ՀՀ ԳԱԱ համակարգից</t>
  </si>
  <si>
    <t xml:space="preserve">«Հայագիտական ուսումնասիրությունները ֆինանսավորող համահայկական հիմնադրամի»  պահպանում ու զարգացում </t>
  </si>
  <si>
    <t>ՀՀ ԳԱԱ «Հայագիտական ուսումնասիրությունները ֆինանսավորող համահայկական հիմնադրամ»</t>
  </si>
  <si>
    <t>ԸՆԴԱՄԵՆԸ- ՀՀ գիտությունների ազգային ակադեմիա</t>
  </si>
  <si>
    <t>Ենթակառուցվածքի պահպանում ու զարգացում</t>
  </si>
  <si>
    <t>ՀՀ ԱՆ «Հիվանդությունների վերահսկման և կանխարգելման ազգային կենտրոն» ՊՈԱԿ</t>
  </si>
  <si>
    <t>ՀՀ  առողջապահության նախարարություն</t>
  </si>
  <si>
    <t>ՀՀ ԱՆ «Ռ. Յոլյանի անվան արյունաբանական կենտրոն» ՓԲԸ</t>
  </si>
  <si>
    <t>ԸՆԴԱՄԵՆԸ- ՀՀ  առողջապահության նախարարություն</t>
  </si>
  <si>
    <t>ՀՀ ԷՆ «Սննդամթերքի անվտանգության ոլորտի ռիսկերի գնահատման և վերլուծության գիտական կենտրոն» ՓԲԸ</t>
  </si>
  <si>
    <t>ՀՀ  էկոնոմիկայի նախարարություն</t>
  </si>
  <si>
    <t>ՀՀ ԷՆ «Երկրագործության գիտական կենտրոն» ՓԲԸ</t>
  </si>
  <si>
    <t>ՀՀ ԷՆ «Բանջարաբոստանային և տեխնիկական մշակաբույսերի գիտական կենտրոն» ՓԲԸ</t>
  </si>
  <si>
    <t>ԸՆԴԱՄԵՆԸ- ՀՀ  էկոնոմիկայի նախարարություն</t>
  </si>
  <si>
    <t>ՀՀ ԵՔ «Լ. Հովհաննիսյանի անվան սրտաբանության ԳՀԻ» ՓԲԸ</t>
  </si>
  <si>
    <t>ՀՀ Երևանի քաղաքապետարան</t>
  </si>
  <si>
    <t>«Էրեբունի պատմահնագիտական արգելոց-թանգարան» ՀՈԱԿ</t>
  </si>
  <si>
    <t>ԸՆԴԱՄԵՆԸ-  ՀՀ Երևանի   քաղաքապետարան</t>
  </si>
  <si>
    <t>Ենթակառուցվածքի պահպանում ու զարգացում/հուշարձանների ուսումնասիրում</t>
  </si>
  <si>
    <t>ՀՀ ԿԳՄՍՆ «Պատմամշակութային ժառանգության գիտահետազոտական կենտրոն» ՊՈԱԿ</t>
  </si>
  <si>
    <t>ՀՀ կրթության, գիտության, մշակույթի և սպորտի նախարարության  գիտության  կոմիտե</t>
  </si>
  <si>
    <t>Ֆարմացիայի ինստիտուտի ենթակառուցվածքի պահպանում ու զարգացում</t>
  </si>
  <si>
    <t>Կենսաբանության  ԳՀԻ ենթակառուցվածքի պահպանում ու զարգացում</t>
  </si>
  <si>
    <t>Ֆիզիկայի ԳՀԻ ենթակառուցվածքի պահպանում ու զարգացում</t>
  </si>
  <si>
    <t>Կիրառական սոցիոլոգիայի լաբորատորիայի պահպանում ու զարգացում</t>
  </si>
  <si>
    <t xml:space="preserve">Հայագիտական հետազոտությունների ինստիտուտի պահպանում ու զարգացում </t>
  </si>
  <si>
    <t>Մաթեմատիկական և կիրառական հետազոտությունների կենտրոնի պահպանում ու զարգացում</t>
  </si>
  <si>
    <t>«Հայաստանի ազգային պոլիտեխնիկական համալսարան» հիմնադրամ</t>
  </si>
  <si>
    <t>Քաղաքաշինության և ճարտարապետության գիտահետազոտական լաբորատորիայի պահպանում և զարգացում</t>
  </si>
  <si>
    <t>Շինարարության և քաղաքային տնտեսության գիտահետազոտական լաբորատորիայի պահպանում և զարգացում</t>
  </si>
  <si>
    <t>Շինարարական խնդիրների բնագիտամաթեմատիկական մոդելավորման գիտահետազոտական լաբորատորիայի պահպանում և զարգացում</t>
  </si>
  <si>
    <t>Բնական ծագման ակտիվ միացությունների,  դեղամիջոցների, նանոմասնիկների, համալիրների համակցված ազդեցության համակարգչային և կենսաբանական ուսումնասիրությունները կենսաբժշկության մեջ կիրառման նպատակով</t>
  </si>
  <si>
    <t>ՌԴ ԿԳՆ և ՀՀ ԿԳՄՍՆ «Հայ - ռուսական համալսարան» բարձրագույն մասնագիտական կրթության պետական ուսումնական հաստատություն</t>
  </si>
  <si>
    <t>Բարդ երկրաչափությամբ և տարբեր սահմանափակող պոտենցիալներով քվանտային նանոկառուցվածքների ֆիզիկական հատկությունների ուսումնասիրումը</t>
  </si>
  <si>
    <t>Նեյրոկենսաբանական գործընթացների վերծանումը նորմայում և ախտաբանության մեջ՝ սաղմից մինչև ծերացող ուղեղ</t>
  </si>
  <si>
    <t>«Երևանի Մ. Հերացու անվան պետական բժշկական համալսարան» հիմնադրամ</t>
  </si>
  <si>
    <t>ՀԱԱՀ «Ագրոկենսատեխնոլոգիայի գիտական կենտրոն» մասնաճյուղի պահպանում ու զարգացում</t>
  </si>
  <si>
    <t>«Հայաստանի ազգային ագրարային համալսարան» հիմնադրամ</t>
  </si>
  <si>
    <t>ՀԱԱՀ «Ոսկեհատի խաղողագինեգործության գիտական կենտրոն» մասնաճյուղի պահպանում ու զարգացում</t>
  </si>
  <si>
    <t>Գյուղատնտեսության մեքենայացման և ավտոմատացման ԳՀ ինստիտուտի պահպանում ու զարգացում</t>
  </si>
  <si>
    <t>Սննդագիտության և կենսատեխնոլոգիաների ԳՀ ինստիտուտի պահպանում ու զարգացում</t>
  </si>
  <si>
    <t>Գյուղատնտեսական կենդանիների սելեկցիայի, գենետիկայի և կերակրման հետազոտական կենտրոնի պահպանում ու զարգացում</t>
  </si>
  <si>
    <t>Անասնաբուժության և անասնաբուժական սանիտարական փորձաքննության  հետազոտական կենտրոնի պահպանում ու զարգացում</t>
  </si>
  <si>
    <t>Ագրարային քաղաքականության և տնտեսագիտության հետազոտական կենտրոնի պահպանում ու զարգացում</t>
  </si>
  <si>
    <t>«Շախմատ» ԳՀԻ ենթակառուցվածքի պահպանում և զարգացում</t>
  </si>
  <si>
    <t>«Խ. Աբովյանի անվան հայկական պետական մանկավարժական համալսարան» հիմնադրամ</t>
  </si>
  <si>
    <t>Նանո- և միկրոտեխնիկայի նյութերի և կառուցվածքների մեխանիկայի պրոբլեմային լաբորատորիայի պահպանում ու զարգացում</t>
  </si>
  <si>
    <t>«Շիրակի Մ. Նալբանդյանի անվան պետական համալսարան» հիմնադրամ</t>
  </si>
  <si>
    <t>Գիտության ոլորտում տեղեկատվական ցանցերի պահպանում ու զարգացում</t>
  </si>
  <si>
    <t>ՀՀ ԳԱԱ «Ինֆորմատիկայի և ավտոմատացման պրոբլեմների ինստիտուտ» ՊՈԱԿ</t>
  </si>
  <si>
    <t>սահմանված կարգով ընտրված գիտական կազմակերպություններ</t>
  </si>
  <si>
    <t>Միջազգային գիտական ծրագրերի, կառույցների անդամակցություն և գիտատեղեկատվական շտեմարանի ռեսուրսների օգտագործում («Հորիզոն Եվրոպա» շրջանակային (9-րդ) ծրագրի մասնակցություն, Միջուկային հետազոտությունների միացյալ ինստիտուտ, Բարձր էներգիաների ստերեոսկոպիկ համակարգ, Տեսական ֆիզիկայի միջազգային կենտրոն, Քլարիվեյթ Անալիտիքս)</t>
  </si>
  <si>
    <t>«Հորիզոն Եվրոպա», Միջուկային հետազոտությունների միացյալ ինստիտուտ, Բարձր էներգիաների ստերեոսկոպիկ համակարգ, Տեսական ֆիզիկայի միջազգային կենտրոն, Քլարիվեյթ Անալիտիքս</t>
  </si>
  <si>
    <t>Համակարգի գիտական գործուղումների իրականացմանն աջակցություն</t>
  </si>
  <si>
    <t xml:space="preserve"> «Երիտասարդ գիտնականների աջակցության ծրագրին» պետական աջակցություն</t>
  </si>
  <si>
    <t>մրցույթով ընտրված կազմակերպություն</t>
  </si>
  <si>
    <t>Երիտասարդ գիտնականների դպրոցների կազմակերպմանն աջակցություն</t>
  </si>
  <si>
    <t>սահմանված կարգով ընտրված կազմակերպություններ</t>
  </si>
  <si>
    <t>Գիտական միջոցառումների կազմակերպմանն աջակցություն</t>
  </si>
  <si>
    <t>Գիտական հայտերի և հաշվետվությունների ընդունման, փորձագիտական առցանց համակարգի պահպանման և գիտական փորձաքննության ֆինանսավորում</t>
  </si>
  <si>
    <t>փորձագետներ, մասնագետներ</t>
  </si>
  <si>
    <t>ԸՆԴԱՄԵՆԸ- ՀՀ կրթության, գիտության, մշակույթի և սպորտի նախարարության  գիտության  կոմիտե</t>
  </si>
  <si>
    <t xml:space="preserve">Ֆիզիկայի բնագավառում գիտական և գիտատեխնիկական հետազոտությունների իրականացում  </t>
  </si>
  <si>
    <t>ԸՆԴԱՄԵՆԸ-  ՀՀ կրթության, գիտության, մշակույթի և սպորտի նախարարության գիտության կոմիտե</t>
  </si>
  <si>
    <t>«Ա. Ի. Ալիխանյանի անվան ազգային գիտական լաբորատորիա (Երևանի ֆիզիկայի ինստիտուտ)» հիմնադրամի գիտական և գիտատեխնիկական գործունեության ենթակառուցվածքի պահպանում և գիտական ներուժի արդիականացում</t>
  </si>
  <si>
    <t>«Ա. Ի. Ալիխանյանի անվան ազգային գիտական լաբորատորիա (Երևանի ֆիզիկայի ինստիտուտ)» հիմնադրամ</t>
  </si>
  <si>
    <t>Արագացուցչային ֆիզիկայի և տեխնիկայի բնագավառում գիտական և գիտատեխնիկական հետազոտությունների իրականացում</t>
  </si>
  <si>
    <t>ԸՆԴԱՄԵՆԸ-   ՀՀ կրթության, գիտության, մշակույթի և սպորտի նախարարության գիտության կոմիտե</t>
  </si>
  <si>
    <t>«ՔԵՆԴԼ» սինքրոտրոնային հետազոտությունների ինստիտուտի հիմնադրամի պահպանում և արագացուցչային փորձարարական լաբորատորիաների զարգացում</t>
  </si>
  <si>
    <t>«Քենդլ» սինքրոտրոնային հետազոտությունների ինստիտուտ» հիմնադրամ</t>
  </si>
  <si>
    <t xml:space="preserve">Հին ձեռագրերի ինստիտուտի, Ցեղասպանության թանգարանի, Բյուրականի աստղադիտարանի պահպանում </t>
  </si>
  <si>
    <t xml:space="preserve"> «Մատենադարան» Մ. Մաշտոցի անվան հին ձեռագրերի ԳՀԻ» հիմնադրամի պահպանում</t>
  </si>
  <si>
    <t>«Մատենադարան» Մ. Մաշտոցի անվան հին ձեռագրերի ԳՀԻ» հիմնադրամ</t>
  </si>
  <si>
    <t>«Հայոց ցեղասպանության թանգարան-ինստիտուտ» հիմնադրամի պահպանում</t>
  </si>
  <si>
    <t>«Հայոց ցեղասպանության թանգարան-ինստիտուտ» հիմնադրամ</t>
  </si>
  <si>
    <t xml:space="preserve">ՀՀ ԳԱԱ «Վ. Համբարձումյանի անվան Բյուրականի աստղադիտարան» ՊՈԱԿ-ի պահպանում </t>
  </si>
  <si>
    <t xml:space="preserve">ՀՀ ԳԱԱ «Վ. Համբարձումյանի անվան Բյուրականի աստղադիտարան» ՊՈԱԿ </t>
  </si>
  <si>
    <t>Պետական ծրագրերում ընդգրկված գիտական աստիճան ունեցող գիտաշխատողներին հավելավճարների տրամադրում</t>
  </si>
  <si>
    <t>պետական գիտական ծրագրերում ընդգրկված գիտական աստիճան ունեցող գիտաշխատողներ</t>
  </si>
  <si>
    <t>ՀՀ ԳԱԱ իսկական և թղթակից անդամների պատվովճարների տրամադրում</t>
  </si>
  <si>
    <t>ԸՆԴԱՄԵՆԸ- ՀՀ կրթության, գիտության, մշակույթի և սպորտի նախարարության գիտության կոմիտե</t>
  </si>
  <si>
    <t xml:space="preserve"> </t>
  </si>
  <si>
    <t>Գիտական և գիտատեխնիկական գործունեության պայմանագրային (թեմատիկ) հետազոտություններ</t>
  </si>
  <si>
    <t>Գիտական և գիտատեխնիկական նպատակային-ծրագրային հետազոտություններ</t>
  </si>
  <si>
    <t>ՀՀ գիտությունների ազգային ակադեմիա</t>
  </si>
  <si>
    <t>ՀՀ ԳԱԱ ՄԿԻ ՊՈԱԿ-ի «Հայկական գենոֆոնդի կայունության գործոնները» ծրագրին պետական աջակցություն</t>
  </si>
  <si>
    <t>«Մոլեկուլային կենսաբանության ինստիտուտ» ՊՈԱԿ</t>
  </si>
  <si>
    <t>ՀՀ ԳԱԱ «Էկոկենտրոն» ՊՈԱԿ-ի «Փորձագիտական երկրաքիմիական քարտեզների մշակում կայուն գյուղատնտեսության զարգացման և սննդի անվտանգության ապահովման համար» ծրագրին պետական աջակցություն</t>
  </si>
  <si>
    <t xml:space="preserve"> «Էկոլոգանոոսֆերային հետազոտությունների կենտրոն» ՊՈԱԿ</t>
  </si>
  <si>
    <t>ՀՀ ԳԱԱ Ա․ Նալբանդյանի անվ․ ՔՖԻ ՊՈԱԿ-ի «Կիրառական (կոմերցիոն) 
նշանակության տիտանի 
հիմքով hամաձուլվածքների սինթեզը Հիդրիդային ցիկլի եղանակով» ծրագրին պետական աջակցություն</t>
  </si>
  <si>
    <t xml:space="preserve"> «Ա․ Նալբանդյանի անվ. քիմիական ֆիզիկայի ինստիտուտ» ՊՈԱԿ</t>
  </si>
  <si>
    <t>ՀՀ ԳԱԱ ՀԱԻ ՊՈԱԿ-ի «Սեփական և այլազգի միջավայրում հայերի համեմատական հետազոտության հիմնական ուղղությունները. ուսումնասիրության խնդիրներն ու հեռանկարները» ծրագրին պետական աջակցություն</t>
  </si>
  <si>
    <t xml:space="preserve"> «Հնագիտության և ազգագրության ինստիտուտ» ՊՈԱԿ</t>
  </si>
  <si>
    <t>ՀՀ ԳԱԱ ԻԱՊԻ ՊՈԱԿ-ի «Ամպային հաշվարկների միջավայրի ստեղծում գիտական և կիրառական խնդիրների լուծման համար» ծրագրին պետական աջակցություն</t>
  </si>
  <si>
    <t>«Ինֆորմատիկայի և ավտոմատացման պրոբլեմների ինստիտուտ» ՊՈԱԿ</t>
  </si>
  <si>
    <t>Աղյուսակ N 7.2</t>
  </si>
  <si>
    <t>Բյուջետային հատկացումների գլխավոր կարգադրիչների, ծրագրերի, միջոցառումների անվանումները</t>
  </si>
  <si>
    <t>Միջոցառումներն կատարող պետական մարմինների անվանումները</t>
  </si>
  <si>
    <t>ՀՀ-ում գիտական որակավորման, գիտական աստիճանի և գիտական կոչման վկայագրերի հանձնման, միջազգային կապերի զարգացման, ատենախոսությունների թվայնացման և գիտնականների շտեմարանների ստեղծման ու շահագործման գործընթացների իրականացում</t>
  </si>
  <si>
    <t>ՀՀ կրթության, գիտության, մշակույթի և սպորտի նախարարության գիտության  կոմիտե</t>
  </si>
  <si>
    <t>ՀՀ կրթության, գիտության, մշակույթի և սպորտի նախարարության գիտության կոմիտե</t>
  </si>
  <si>
    <t>Պետական ծրագրերում ընդգրկված գիտական աստիճան ունեցող գիտաշխատողներին հավելավճարներ տրամադրում</t>
  </si>
  <si>
    <t>Պաշտպանության բնագավառում գիտական և գիտատեխնիկական նպատակային հետազոտություններ</t>
  </si>
  <si>
    <t>&lt;&lt;Գիտական և գիտատեխնիկական նպատակային-ծրագրային հետազոտություններ&gt;&gt; ծրագրի շրջանակներում կատարվող հատուկ գիտահետազոտական և փորձակոնստրուկտորական աշխատանքներ</t>
  </si>
  <si>
    <t xml:space="preserve"> ՀՀ բարձր տեխնոլոգիական արդյունաբերության նախարարություն</t>
  </si>
  <si>
    <t>ՀՀ պաշտպանության ապահովում</t>
  </si>
  <si>
    <t>Գիտահետազոտական և փորձակոնստրուկտորական աշխատանքների գիտատեխնիկական (ռազմատեխնիկական) ուղեկցում</t>
  </si>
  <si>
    <t>Ասպիրանտական կրթաթոշակներ գիտական հաստատություններում սովորողներին</t>
  </si>
  <si>
    <t>Աղյուսակ N 7.3</t>
  </si>
  <si>
    <t>Բյուջետային գլխավոր կարգադրիչների, ծրագրերի, միջոցառումների անվանումները</t>
  </si>
  <si>
    <r>
      <t xml:space="preserve">ՀՀ աշխատանքի և սոցիալական հարցերի նախարարություն, </t>
    </r>
    <r>
      <rPr>
        <sz val="10"/>
        <rFont val="GHEA Grapalat"/>
        <family val="3"/>
      </rPr>
      <t xml:space="preserve">այդ թվում </t>
    </r>
  </si>
  <si>
    <t>1141</t>
  </si>
  <si>
    <t>11010</t>
  </si>
  <si>
    <t>12003</t>
  </si>
  <si>
    <t>Երեխաների շուրջօրյա խնամքի բնակչության սոցիալական պաշտպանության հաստատությունների շրջանավարտներին միանվագ դրամական օգնության տրամադրում</t>
  </si>
  <si>
    <t>12005</t>
  </si>
  <si>
    <t>Մարդկանց թրաֆիքինգի (և/կամ) շահագործման զոհերին միանվագ դրամական փոխհատուցման տրամադրում</t>
  </si>
  <si>
    <t>12007</t>
  </si>
  <si>
    <t>Բնակչության սոցիալական պաշտպանության հաստատությունների շրջանավարտների համար բնակարանների վարձակալություն</t>
  </si>
  <si>
    <t>1117</t>
  </si>
  <si>
    <t xml:space="preserve"> Հանրային իրազեկման միջոցառումների իրականացում միջոցառման շրջանակում </t>
  </si>
  <si>
    <r>
      <t>ՀՀ առողջապահության նախարարություն,</t>
    </r>
    <r>
      <rPr>
        <sz val="10"/>
        <rFont val="GHEA Grapalat"/>
        <family val="3"/>
      </rPr>
      <t xml:space="preserve"> այդ թվում  </t>
    </r>
  </si>
  <si>
    <t>1207</t>
  </si>
  <si>
    <t>Սոցիալապես անապահով և առանձին խմբերի անձանց բժշկական օգնություն</t>
  </si>
  <si>
    <t>Թրաֆիքինգի զոհերին բժշկական օգնության ծառայություններ</t>
  </si>
  <si>
    <r>
      <t xml:space="preserve">ՀՀ կրթության, գիտության, մշակույթի և սպորտի նախարարություն, </t>
    </r>
    <r>
      <rPr>
        <sz val="10"/>
        <rFont val="GHEA Grapalat"/>
        <family val="3"/>
      </rPr>
      <t xml:space="preserve">այդ թվում  </t>
    </r>
  </si>
  <si>
    <t>Երիտասարդական ծրագրերի շրջանակում թրաֆիքինգի դեմ պայքարի միջացառումներ</t>
  </si>
  <si>
    <t>09</t>
  </si>
  <si>
    <t>05</t>
  </si>
  <si>
    <t>Վերապատրաստման ծառայություններ</t>
  </si>
  <si>
    <t>Հիդրոօդերևութաբանություն, շրջակա միջավայրի մոնիթորինգ և տեղեկատվության ապահովում</t>
  </si>
  <si>
    <t>Հանրակրթական դպրոցների ուսուցիչների և ուսուցչի օգնականների ներառական դասավանդման հմտությունների զարգացման ապահովում</t>
  </si>
  <si>
    <t>«Ուսանողական մարզական ֆեդերացիա» ՀԿ</t>
  </si>
  <si>
    <t>«Նաիրիտ գործարան» ՓԲԸ-ի անվտանգության ապահովում</t>
  </si>
  <si>
    <t>www.antitrafficking.am կայքի պահպանում և զարգացում</t>
  </si>
  <si>
    <t>«Արարատի մարզային գրադարան» ՊՈԱԿ</t>
  </si>
  <si>
    <t>Ազգային փոքրամասնությունների արվեստի փառատոն «Այդա Տաուսի Մալակ»</t>
  </si>
  <si>
    <t>«Աշխատանքի և սոցիալական հետազոտությունների ազգային ինստիտուտ» պետական ոչ առևտրային կազմակերպության «Մասնագիտական կողմնորոշման և կարողությունների զարգացման կենտրոն» մասնաճյուղ</t>
  </si>
  <si>
    <t>«Ոսկե ծիրան» միջազգային կինոփառատոն</t>
  </si>
  <si>
    <t>«ՌեԱնիմանիա» միջազգային անիմացիոն կինոյի և պատկերապատման արվեստի փառատոն</t>
  </si>
  <si>
    <t>«ՌեԱնիմանիա» Երևանի միջազգային անիմացիոն կինոփառատոն» ՀԿ</t>
  </si>
  <si>
    <t>«Մէկ կադր» կարճ ֆիլմերի միջազգային փառատոն</t>
  </si>
  <si>
    <t>«Արվեստի բաց հարթակ» ՀԿ</t>
  </si>
  <si>
    <t>«Ծիրանի ծառ» Ուջանի վավերագրական ֆիլմերի միջազգային փառատոն</t>
  </si>
  <si>
    <t>«Ֆիլմադարան» կինոմշակույթի զարգացման ՀԿ</t>
  </si>
  <si>
    <t>«Ռոլան» մանկապատանեկան ֆիլմերի միջազգային փառատոն</t>
  </si>
  <si>
    <t>Կինոյի և հեռուստատեսության զարգացման հայկական հիմնադրամ երեխաների և պատանիների համար «Ռոլան Բիկովի ֆոնդ» հիմնադրամ</t>
  </si>
  <si>
    <t>Կինոյի զարգացման «Ոսկե ծիրան»   ՀԿ</t>
  </si>
  <si>
    <t>«Արհեստների փառատոն» ծրագիր</t>
  </si>
  <si>
    <t>«Հովհաննես Շարամբեյանի անվան ժողովրդական արվեստների թանգարան» ՊՈԱԿ</t>
  </si>
  <si>
    <t>Կինոարվեստի հանրահռչակում</t>
  </si>
  <si>
    <t>Աջակցություն թանգարանային միջոցառումների կազմակերպմանը</t>
  </si>
  <si>
    <t>Նոր ցուցադրությունների և ցուցահանդեսների կազմակերպում, միջոցառումների իրականացում, կադրերի վերապատրաստում</t>
  </si>
  <si>
    <t>Ձեռներեցության տեխնոլոգիական էկոհամակարգ</t>
  </si>
  <si>
    <t xml:space="preserve">Պետական աջակցություն տեղեկատվական տեխնոլոգիաների ոլորտում գործունեություն իրականացնող առևտրային կազմակերպություններին և անհատ ձեռնարկատերերին </t>
  </si>
  <si>
    <t xml:space="preserve">Բարձր որակավորում ունեցող մասնագետների ներգրավման նպատակով տնտեսավարողներին աջակցություն </t>
  </si>
  <si>
    <t>«Նորամուծության և ձեռներեցության ազգային կենտրոն» ՊՈԱԿ</t>
  </si>
  <si>
    <t>ՀՀ տարածքից բեռների արտահանման և/կամ ՀՀ տարածք ներմուծման նպատակով լոգիստիկ ծառայությունների ձեռք բերմանը աջակցություն</t>
  </si>
  <si>
    <t xml:space="preserve"> Ստորերկրյա հանքային ջրերի հանքավայրերի ջրակետերի (հորատանցք, աղբյուր) գույքագրում</t>
  </si>
  <si>
    <t>Պետական մամուլի հրատարակում</t>
  </si>
  <si>
    <t>Տեղեկատվության ձեռքբերման, պահպանման և արխիվացման ծառայություններ</t>
  </si>
  <si>
    <t>«Արմենպրես» պետական լրատվական գործակալություն» ՓԲԸ</t>
  </si>
  <si>
    <t>«Միր» միջպետական հեռուստառադիոընկերության Հայաստանի Հանրապետության ազգային մասնաճյուղ</t>
  </si>
  <si>
    <t>«Հայաստանի ազգային կանոէի ֆեդերացիա» ՀԿ</t>
  </si>
  <si>
    <t>«Հայաստանի շախմատի ֆեդերացիա» ՀԿ</t>
  </si>
  <si>
    <t>«Հայաստանի սուսերամարտի ֆեդերացիա» ՀԿ</t>
  </si>
  <si>
    <t xml:space="preserve">«Հայաստանի  մուայթայի ֆեդերացիա» ՀԿ </t>
  </si>
  <si>
    <t xml:space="preserve">«Ալպինիզմի և լեռնային տուրիզմի հայկական ֆեդերացիա» ՀԿ </t>
  </si>
  <si>
    <t xml:space="preserve">«Ռաֆտինգի հայակական ազգային ֆեդերացիա» ՀԿ </t>
  </si>
  <si>
    <t>Եվրոպական օլիմպիական խաղերին Հայաստանի մարզական պատվիրակության մասնակցության ապահովում</t>
  </si>
  <si>
    <t>«Հայաստանի սեղանի թենիսի ֆեդերացիա» ՀԿ, «Հայաստանի աթլետիկայի ֆեդերացիա» ՀԿ, «Հայաստանի ձյուդոյի ֆեդերացիա» ՀԿ, «Հայաստանի հեծանվային մարզաձևի ֆեդերացիա» ՀԿ, «Հայաստանի ըմբշամարտի ֆեդերացիա» ՀԿ</t>
  </si>
  <si>
    <t xml:space="preserve">«Հայաստանի աթլետիկայի ֆեդերացիա» ՀԿ, «Հայաստանի բասկետբոլի ֆեդերացիա» ՀԿ, «Հայաստանի Հանրապետության բռնցքամարտի ֆեդերացիա» ՀԿ, «Հայաստանի գեղասահքի ֆեդերացիա» ՀԿ, «Հայաստանի դահուկային սպորտի ֆեդերացիա» ՀԿ , «Հայաստանի ըմբշամարտի ֆեդերացիա» ՀԿ, «Հայաստանի թաեքվոնդոյի ֆեդերացիա» ՀԿ, «Հայաստանի ազգային կանոէի ֆեդերացիա» ՀԿ, «Լողի հայկական դաշնություն» ՀԿ, «Հայաստանի կարատեի ֆեդերացիա» ՀԿ, «Հայաստանի ծանրամարտի ֆեդերացիա» ՀԿ, «Հայաստանի հանդբոլի ֆեդերացիա» ՀԿ, «Հայաստանի հեծանվային մարզաձևի ֆեդերացիա» ՀԿ, «Հայաստանի հրաձգության ֆեդերացիա» ՀԿ, «Հայկական առագաստանավային սպորտի ֆեդերացիա» ՀԿ, «Հայաստանի ձյուդոյի ֆեդերացիա» ՀԿ, «Հայաստանի մարմնամարզության ֆեդերացիա» ՀԿ, «Հայաստանի նետաձգության ազգային ֆեդերացիա» ՀԿ, «Հայաստանի շախմատի ֆեդերացիա» ՀԿ, «Հայաստանի ջրացատկի ֆեդերացիա» ՀԿ, «Հայաստանի սամբոյի ֆեդերացիա» ՀԿ, «Հայաստանի սեղանի թենիսի ֆեդերացիա» ՀԿ,  «Հայաստանի սուսերամարտի ֆեդերացիա» ՀԿ, «Հայաստանի վոլեյբոլի ֆեդերացիա» ՀԿ, «Հայաստանի ավանդական ուշուի ֆեդերացիա» ՀԿ, «Հայաստանի բադմինթոնի ֆեդերացիա» ՀԿ, «Արտիստիկ լողի ֆեդերացիա» ՀԿ, «Հայաստանի թենիսի ֆեդերացիա» ՀԿ,  «Հայաստանի ժամանակակից հնգամարտի ազգային ֆեդերացիա» ՀԿ, «Հայաստանի ձիասպորտի  ֆեդերացիա» ՀԿ </t>
  </si>
  <si>
    <t>ՀՀ հավաքական թիմերի մարզիկների հոգեբանական արդյունավետության բարձրացում</t>
  </si>
  <si>
    <t xml:space="preserve">ԱՊՀ երկրների երկրորդ մարզական խաղերին  ՀՀ մարզական պատվիրակության մասնակցության ապահովում </t>
  </si>
  <si>
    <t>Աջակցություն երիտասարդ ընտանիքներին</t>
  </si>
  <si>
    <r>
      <t xml:space="preserve">Արտավազդ Եղիազարյան «Վիշապաքարի գաղտնիքը 2» </t>
    </r>
    <r>
      <rPr>
        <i/>
        <sz val="10"/>
        <rFont val="GHEA Grapalat"/>
        <family val="3"/>
      </rPr>
      <t>(աշխատանքային վերնագիր, վեպ)</t>
    </r>
  </si>
  <si>
    <r>
      <t xml:space="preserve">Լիլիթ Ալթունյան «Խավարի թագավորը» </t>
    </r>
    <r>
      <rPr>
        <i/>
        <sz val="10"/>
        <rFont val="GHEA Grapalat"/>
        <family val="3"/>
      </rPr>
      <t>(մանկական պատկերագիրք)</t>
    </r>
  </si>
  <si>
    <r>
      <t xml:space="preserve">Հովհաննես Երանյան «Բրուտի երկրորդ աշակերտը» </t>
    </r>
    <r>
      <rPr>
        <i/>
        <sz val="10"/>
        <rFont val="GHEA Grapalat"/>
        <family val="3"/>
      </rPr>
      <t>(պատմվածքների ժողովածու)</t>
    </r>
  </si>
  <si>
    <r>
      <t xml:space="preserve">Շանթ Մկրտչյան «Ցաքուցրիվ» </t>
    </r>
    <r>
      <rPr>
        <i/>
        <sz val="10"/>
        <rFont val="GHEA Grapalat"/>
        <family val="3"/>
      </rPr>
      <t>(բանաստեղծությունների ժողովածու)</t>
    </r>
  </si>
  <si>
    <r>
      <t xml:space="preserve">Երվանդ Վարդանյան «NONO» </t>
    </r>
    <r>
      <rPr>
        <i/>
        <sz val="10"/>
        <rFont val="GHEA Grapalat"/>
        <family val="3"/>
      </rPr>
      <t>(վեպ)</t>
    </r>
  </si>
  <si>
    <r>
      <t xml:space="preserve">Աննա Դավթյան «Զորա» </t>
    </r>
    <r>
      <rPr>
        <i/>
        <sz val="10"/>
        <rFont val="GHEA Grapalat"/>
        <family val="3"/>
      </rPr>
      <t>(վեպ)</t>
    </r>
  </si>
  <si>
    <r>
      <t xml:space="preserve">Գրիշա Սարդարյան «Հրամանագիրք» </t>
    </r>
    <r>
      <rPr>
        <i/>
        <sz val="10"/>
        <rFont val="GHEA Grapalat"/>
        <family val="3"/>
      </rPr>
      <t>(վեպ)</t>
    </r>
  </si>
  <si>
    <r>
      <t xml:space="preserve">Կարեն Անտաշյան «Հա՛, չէ՞» </t>
    </r>
    <r>
      <rPr>
        <i/>
        <sz val="10"/>
        <rFont val="GHEA Grapalat"/>
        <family val="3"/>
      </rPr>
      <t>(բանաստեղծությունների ժողովածու)</t>
    </r>
  </si>
  <si>
    <r>
      <t xml:space="preserve">Ներսես Աթաբեկյան «Վավերական» </t>
    </r>
    <r>
      <rPr>
        <i/>
        <sz val="10"/>
        <rFont val="GHEA Grapalat"/>
        <family val="3"/>
      </rPr>
      <t>(բանաստեղծությունների ժողովածու)</t>
    </r>
  </si>
  <si>
    <r>
      <t xml:space="preserve">Կարինե Խոդիկյան «Հետադարձ վերադարձ» </t>
    </r>
    <r>
      <rPr>
        <i/>
        <sz val="10"/>
        <rFont val="GHEA Grapalat"/>
        <family val="3"/>
      </rPr>
      <t>(վեպ)</t>
    </r>
  </si>
  <si>
    <r>
      <t xml:space="preserve">Ալիս Հովհաննիսյան «Աղաների դարը և հետոն» </t>
    </r>
    <r>
      <rPr>
        <i/>
        <sz val="10"/>
        <rFont val="GHEA Grapalat"/>
        <family val="3"/>
      </rPr>
      <t>(վեպ)</t>
    </r>
  </si>
  <si>
    <r>
      <t xml:space="preserve">Լուսինե Շահնազարյան «Ճապիճուկները» </t>
    </r>
    <r>
      <rPr>
        <i/>
        <sz val="10"/>
        <rFont val="GHEA Grapalat"/>
        <family val="3"/>
      </rPr>
      <t>(մանկապատանեկան վիպակ)</t>
    </r>
  </si>
  <si>
    <r>
      <t xml:space="preserve">Արմինե Անդա (Արմինե Աբրահամյան) «Փերէլֆի գաղտնիքը» </t>
    </r>
    <r>
      <rPr>
        <i/>
        <sz val="10"/>
        <rFont val="GHEA Grapalat"/>
        <family val="3"/>
      </rPr>
      <t>(մանկական պատկերագիրք)</t>
    </r>
  </si>
  <si>
    <r>
      <t xml:space="preserve">Համբարձում Համբարձումյան «Տասը պատմվածք պատերազմի մասին» </t>
    </r>
    <r>
      <rPr>
        <i/>
        <sz val="10"/>
        <rFont val="GHEA Grapalat"/>
        <family val="3"/>
      </rPr>
      <t>(պատմվածքների ժողովածու)</t>
    </r>
  </si>
  <si>
    <t>Անահիտ Ղազախեցյան «Բանաստեղծություններ» (աշխատանքային վերնագիր)</t>
  </si>
  <si>
    <r>
      <t xml:space="preserve">Սարգիս Հովսեփյան «Սորուն նյութեր» </t>
    </r>
    <r>
      <rPr>
        <i/>
        <sz val="10"/>
        <rFont val="GHEA Grapalat"/>
        <family val="3"/>
      </rPr>
      <t>(վեպ)</t>
    </r>
  </si>
  <si>
    <t>Աելիտա Դոլուխանյան «Հայ Բագրատունիների մայրաքաղաք Անին օտարազգի հայագետների և ճանապարհորդների գնահատմամբ»</t>
  </si>
  <si>
    <t>Սլավիկ Հարությունյան «1960-1990 թթ. ականների հայ գեղարվեստական արձակի էկրանավորում»</t>
  </si>
  <si>
    <t>Ալվարդ Սեմիրջյան «20-րդ դարի գրական-գեղարվեստական ուղղությունները»</t>
  </si>
  <si>
    <t>Տիգրան Գրիգորյան «Օրբելյանների իշխանությունը միջնադարյան Հայաստանում»</t>
  </si>
  <si>
    <t>Սուրեն Դանիելյան «Հակոբ Օշականի ստեղծագործական հիմնախնդիրները և դրանց մեկնության մանրուքները»</t>
  </si>
  <si>
    <t>Հայկ Համբարձումյան «Սննդային կոդերը «Սասնա ծռեր» էպոսում և հայ միջնադարյան գրականության մեջ․ հերոսների ճաշացանկը»</t>
  </si>
  <si>
    <t>Աստղիկ Օհանյան «Հովհաննես Գրիգորյանի պոետիկան»</t>
  </si>
  <si>
    <r>
      <t xml:space="preserve">Մարսել Պրուստ «Դեպի Սվանը» </t>
    </r>
    <r>
      <rPr>
        <i/>
        <sz val="10"/>
        <rFont val="GHEA Grapalat"/>
        <family val="3"/>
      </rPr>
      <t>(վեպ, ֆրանսերենից թարգմանությունը՝ Սերգեյ Մկրտչյանի)</t>
    </r>
  </si>
  <si>
    <r>
      <t xml:space="preserve">Էդգար Պո «Նովելներ և պատմվածքներ» </t>
    </r>
    <r>
      <rPr>
        <i/>
        <sz val="10"/>
        <rFont val="GHEA Grapalat"/>
        <family val="3"/>
      </rPr>
      <t>(անգլերենից թարգմանությունը՝ Շուշանիկ Ավագյանի)</t>
    </r>
  </si>
  <si>
    <r>
      <t xml:space="preserve">Արիստոտել «Պոետիկա» </t>
    </r>
    <r>
      <rPr>
        <i/>
        <sz val="10"/>
        <rFont val="GHEA Grapalat"/>
        <family val="3"/>
      </rPr>
      <t>(հին հունարենից թարգմանությունը՝ Արամ Թոփչյանի)</t>
    </r>
  </si>
  <si>
    <r>
      <t xml:space="preserve">Գրիգ (Գրիգոր Շաշիկյան) «Հիսուսի կատուն» </t>
    </r>
    <r>
      <rPr>
        <i/>
        <sz val="10"/>
        <rFont val="GHEA Grapalat"/>
        <family val="3"/>
      </rPr>
      <t>(պատմվածքների ժողովածու, ալբաներեն)</t>
    </r>
  </si>
  <si>
    <r>
      <t>Արամ Պաչյան «P/F»</t>
    </r>
    <r>
      <rPr>
        <i/>
        <sz val="10"/>
        <rFont val="GHEA Grapalat"/>
        <family val="3"/>
      </rPr>
      <t xml:space="preserve"> (վեպ, հունարեն)</t>
    </r>
  </si>
  <si>
    <r>
      <t xml:space="preserve">Զապել Եսայան «Սիլիհտարի պարտեզները» </t>
    </r>
    <r>
      <rPr>
        <i/>
        <sz val="10"/>
        <rFont val="GHEA Grapalat"/>
        <family val="3"/>
      </rPr>
      <t>(վեպ, ալբաներեն)</t>
    </r>
  </si>
  <si>
    <r>
      <t xml:space="preserve">Գուրգեն Խանջյան «Ենոքի աչքը» </t>
    </r>
    <r>
      <rPr>
        <i/>
        <sz val="10"/>
        <rFont val="GHEA Grapalat"/>
        <family val="3"/>
      </rPr>
      <t>(վեպ, արաբերեն)</t>
    </r>
  </si>
  <si>
    <r>
      <t xml:space="preserve">Անուշ Սարգսյան «Անոն» </t>
    </r>
    <r>
      <rPr>
        <i/>
        <sz val="10"/>
        <rFont val="GHEA Grapalat"/>
        <family val="3"/>
      </rPr>
      <t>(վեպ, արաբերեն)</t>
    </r>
  </si>
  <si>
    <r>
      <t xml:space="preserve">Հովիկ Աֆյան «Կարմիր» </t>
    </r>
    <r>
      <rPr>
        <i/>
        <sz val="10"/>
        <rFont val="GHEA Grapalat"/>
        <family val="3"/>
      </rPr>
      <t>(վեպ, արաբերեն)</t>
    </r>
  </si>
  <si>
    <r>
      <t xml:space="preserve">Ալեքսանդր Թոփչյան «Բանկ Օտոման» </t>
    </r>
    <r>
      <rPr>
        <i/>
        <sz val="10"/>
        <rFont val="GHEA Grapalat"/>
        <family val="3"/>
      </rPr>
      <t>(վեպ, չեխերեն)</t>
    </r>
  </si>
  <si>
    <r>
      <t xml:space="preserve">Լևոն Նես (Լևոն Հովհաննիսյան) «Ստախոսը» </t>
    </r>
    <r>
      <rPr>
        <i/>
        <sz val="10"/>
        <rFont val="GHEA Grapalat"/>
        <family val="3"/>
      </rPr>
      <t>(վեպ, պարսկերեն)</t>
    </r>
  </si>
  <si>
    <r>
      <t xml:space="preserve">Լևոն Նես (Լևոն Հովհաննիսյան) «Բալզակ. մի շան պատմություն» </t>
    </r>
    <r>
      <rPr>
        <i/>
        <sz val="10"/>
        <rFont val="GHEA Grapalat"/>
        <family val="3"/>
      </rPr>
      <t>(վիպակ, պարսկերեն)</t>
    </r>
  </si>
  <si>
    <r>
      <t xml:space="preserve">Գրիշա Սարդարյան «Եսավ» </t>
    </r>
    <r>
      <rPr>
        <i/>
        <sz val="10"/>
        <rFont val="GHEA Grapalat"/>
        <family val="3"/>
      </rPr>
      <t>(վեպ, ռումիներեն)</t>
    </r>
  </si>
  <si>
    <r>
      <t xml:space="preserve">Ջեսահ (Գևորգ Սահակյան) «Անանկենդան» </t>
    </r>
    <r>
      <rPr>
        <i/>
        <sz val="10"/>
        <rFont val="GHEA Grapalat"/>
        <family val="3"/>
      </rPr>
      <t>(վեպ, ռումիներեն)</t>
    </r>
  </si>
  <si>
    <r>
      <t xml:space="preserve">Առաքել Սեմիջյան «Կապտահեր Կյորես. Ո՞ւր» </t>
    </r>
    <r>
      <rPr>
        <i/>
        <sz val="10"/>
        <rFont val="GHEA Grapalat"/>
        <family val="3"/>
      </rPr>
      <t>(վիպակ, ռումիներեն)</t>
    </r>
  </si>
  <si>
    <r>
      <t>Անուշ Սարգսյան «Անոն»</t>
    </r>
    <r>
      <rPr>
        <i/>
        <sz val="10"/>
        <rFont val="GHEA Grapalat"/>
        <family val="3"/>
      </rPr>
      <t xml:space="preserve"> (վեպ, ռումիներեն)</t>
    </r>
  </si>
  <si>
    <r>
      <t xml:space="preserve">Արմեն Հայաստանցի (Օհանյան) «Անտիմիմինո և Կիկոսի վերադարձը» </t>
    </r>
    <r>
      <rPr>
        <i/>
        <sz val="10"/>
        <rFont val="GHEA Grapalat"/>
        <family val="3"/>
      </rPr>
      <t>(պատմվածքների ժողովածու, վրացերեն)</t>
    </r>
  </si>
  <si>
    <r>
      <t xml:space="preserve">Հովհաննես Թումանյան «Լոռեցի Սաքոն» </t>
    </r>
    <r>
      <rPr>
        <i/>
        <sz val="10"/>
        <rFont val="GHEA Grapalat"/>
        <family val="3"/>
      </rPr>
      <t>(պոեմ և բանաստեղծություններ, իտալերեն)</t>
    </r>
  </si>
  <si>
    <r>
      <t xml:space="preserve">Մհեր Իսրայելյան «Մեն ու միակ մոլորակ» </t>
    </r>
    <r>
      <rPr>
        <i/>
        <sz val="10"/>
        <rFont val="GHEA Grapalat"/>
        <family val="3"/>
      </rPr>
      <t>(պատմվածքների ժողովածու, արաբերեն)</t>
    </r>
  </si>
  <si>
    <r>
      <t xml:space="preserve">Ակսել Բակունց «Պատմվածքներ» </t>
    </r>
    <r>
      <rPr>
        <i/>
        <sz val="10"/>
        <rFont val="GHEA Grapalat"/>
        <family val="3"/>
      </rPr>
      <t>(մակեդոներեն)</t>
    </r>
  </si>
  <si>
    <t>«Ռյա-Թազա» (հայերեն,քրդերեն)</t>
  </si>
  <si>
    <t>«Դնիպրո-Սլավուտիչ» (հայերեն, ուկրաիներեն)</t>
  </si>
  <si>
    <t>«Լալըշ» (հայերեն, եզդիերն)</t>
  </si>
  <si>
    <t>«Բելառուս» (հայերեն,ռուսերեն, բելառուսերեն)</t>
  </si>
  <si>
    <t>«Ասիրիսկիե նովոստի» (հայերեն,ռուսերեն, ասորերեն)</t>
  </si>
  <si>
    <t xml:space="preserve">«Էզդիխանա» (հայերեն, եզդիերեն, ռուսերեն) </t>
  </si>
  <si>
    <t>«Զագրոս» (հայերեն քրդերեն,)</t>
  </si>
  <si>
    <t>«Իլիոս» (հայերեն, ռուսերեն)</t>
  </si>
  <si>
    <t>«Դավթի Վահան» (հայերեն, եբայերեն, ռուսերեն)</t>
  </si>
  <si>
    <t>«Գրական կայարան» գրական, մշակութային ՀԿ</t>
  </si>
  <si>
    <t>«Դրամատուրգիա խմբագրություն» ՍՊԸ</t>
  </si>
  <si>
    <t>Գրքի երևանյան փառատոն</t>
  </si>
  <si>
    <t>Հանրապետական ուսանողական մարզական խաղերի անցկացում</t>
  </si>
  <si>
    <t>«Արամ Խաչատրյան» միջազգային  մրցույթ</t>
  </si>
  <si>
    <t>«Զարկ ֆեստ» (Յարխուշտա) փառատոն</t>
  </si>
  <si>
    <t>«Summeet» ժամանակակից պարի միջազգային փառատոն</t>
  </si>
  <si>
    <t>«Քո սերնդակիցը» կրթամշակութային հեռուստանախագիծ</t>
  </si>
  <si>
    <t xml:space="preserve">Միջազգային մշակութային համագործակցության իրականացում, սփյուռքի հետ համագործակցություն, հայ մշակույթի պահպանում, այդ թվում՝ </t>
  </si>
  <si>
    <t>Ջիվան Գասապարյանի անվան «Ծիրանափող» միջազգային փառատոն</t>
  </si>
  <si>
    <t>XII միջազգային համաժողով «Հիշողության կերպարանքներ․ձեռագիր և տպագիր գրավոր ժառանգության պահպանման ու վերականգնման նորագույն տեխնոլոգիաները»</t>
  </si>
  <si>
    <t>Աջակցություն այլ մշակութային  միջոցառումների և ծրագրերի իրականացմանը</t>
  </si>
  <si>
    <t>ՊՈԱԿ-ների գործունեության արդյունավետության չափման մեթոդների արդիականացում խորագրով դասընթացներ</t>
  </si>
  <si>
    <t>«Արամ Խաչատրյան-մրցույթ» մշակութային հիմնադրամ</t>
  </si>
  <si>
    <t>«Սարեր» մշակութային ՀԿ</t>
  </si>
  <si>
    <t xml:space="preserve">«Արտկոնցեպտ» միջազգային ասոցիացիա ՄՀԿ </t>
  </si>
  <si>
    <t>«Զարկ» ժողովրդական երաժշտության և պարի աջակցման հիմնադրամ</t>
  </si>
  <si>
    <t>«Մշակույթի և զբոսաշրջության կայուն զարգացում» ՀԿ</t>
  </si>
  <si>
    <t>ժողովրդավարական և քաղաքացիական մասնակցության, կոռուպցիայի վերաբերյալ տեղեկացվածության բարձրացմանն ուղղված հանրային միջոցառումների կազմակերպում ազգային մակարդակով՝ ներառելով հաշմանդամություն ունեցող երիտասարդներին</t>
  </si>
  <si>
    <t>Երիտասարդության շրջանում բնակչության պաշտպանության  և աղետների ռիսկի կառավարման կարողությունների զարգացում, առկա հնարավորությունների վերաբերյալ տեղեկատվության տարածում, առաջին օգնության ցուցաբերման հմտությունների վերաբերյալ գործնական և տեսական դասընթացների և վարժանքների կազմակերպում և համանման նախաձեռնությունների խրախուսում</t>
  </si>
  <si>
    <t>Հայրենաճանաչությանը միտված նախաձեռնությունների  (այդ թվում արշավների, գիտաժողովների, օլիմպիադաների և այլն) խթանում՝ այդ թվում նաև Սփյուռքի և Արցախի երիտասարդների ակտիվ ներգրավմամբ</t>
  </si>
  <si>
    <t>Մարզաբնակ երիտասարդների կարողությունների զարգացում՝ ուղղված մեդիագրագիտությանը, թվային գրագիտությանը և կիբեռգրագիտությանը</t>
  </si>
  <si>
    <t>Երիտասարդության ֆինանսական գրագիտության բարձրացում՝ տեղեկատվության բարձրացման, կրթական ռեսուրսների հասանելիության բարձրացման, համանման կրթական նախաձեռնությունների խրախուսման, հարթակների զարգացման (գործընթացում սոցիալական նորարարության խթանման, ինչպես օրինակ Ֆինանսական գրագիտությունը զարգացնող առցանց խաղի մշակումը և այլն) և այլ միջոցներով, ինչպես նաև՝ կոռուպցիայի վերաբերյալ դասընթացների կազմակերպում</t>
  </si>
  <si>
    <t>«Սոցիալական ձեռնարկատիրությունը` որպես երիտասարդության առաջընթացի, երիտասարդների շրջանում գործարարության, սոցիալիզացիայի, առաջնորդության (այդ թվում՝ երիտասարդ կանանց) խթանման մեխանիզմ» ծրագրի իրականացում</t>
  </si>
  <si>
    <t>Երիտասարդների շրջանում առողջ ապրելակերպի (առողջ և անվտանգ սննդի օգտագործումը, ֆիզիկական ակտիվությունը, անվտանգ վարքագծի պահպանումը, վնասվածքների կանխարգելումը, ծխախոտի, ալկոհոլի, թմրանյութերի օգտագործումից զերծ մնալը) խթանմանն ուղղված միջոցառումների կազմակերպում և համանման նախաձեռնությունների խրախուսում</t>
  </si>
  <si>
    <t>Ոչ ֆորմալ կրթական գործիքակազմով մասնագիտական վերապատրաստման հնարավորությունների, մասնագիտական կողմնորոշման ծրագրերի մասին երիտասարդների (այդ թվում՝ արցախյան վերջին պատերազմի մասնակիցների, պատերազմից ներազդված հասարակության այլ շերտերի երիտասարդների) իրազեկության և ներգրավվածության բարձրացման դասընթացների կազմակերպում</t>
  </si>
  <si>
    <t>Երիտասարդների համար երիտասարդական աշխատանքի և կամավորության խթանում</t>
  </si>
  <si>
    <t xml:space="preserve"> Անասնաբուժական ծառայություններ</t>
  </si>
  <si>
    <t xml:space="preserve">Էրգրի համը, հայկական ուտեստների փառատոն </t>
  </si>
  <si>
    <t>Մուշեղ Գալշոյան 90 ամյակին նվիրված միջոցառում</t>
  </si>
  <si>
    <t>Ազգային երգ ու պարի մարզային փառատոն</t>
  </si>
  <si>
    <t>Ազգային նվագարանների մարզային փառատոն</t>
  </si>
  <si>
    <t>Ծաղկազարդ</t>
  </si>
  <si>
    <t>«Մայիսյան հերոսամարտերին նվիրված միջոցառում</t>
  </si>
  <si>
    <t>Սարդարապատի հերոսամարտին և հայոց պետականության վերականգնման օրվան նվիրված միջոցառում</t>
  </si>
  <si>
    <t>Երգի տոն</t>
  </si>
  <si>
    <t xml:space="preserve">«Գույներ կերտող նկարիչը» ցուցահանդես </t>
  </si>
  <si>
    <t xml:space="preserve">«Մինասի գույներով» երիտասարդ նկարիչների 10-րդ պլեներ </t>
  </si>
  <si>
    <t>«Մինաս Ավետիսյան նկարիչը իմ պատկերացումներում» և «Նկարում ենք Մինասի գույներով» միջոցառումների շարք</t>
  </si>
  <si>
    <t>«Գույներ կերտող նկարիչը» գիտաժողով</t>
  </si>
  <si>
    <t xml:space="preserve">«Գույներ կերտող նկարիչը»  հոբելյանական միջոցառումների եզրափակում՝   պարգևատրումներ </t>
  </si>
  <si>
    <t>Հայ ժողովրդական երգարվեստի և պարարվեստի փառատոն</t>
  </si>
  <si>
    <t>«Անպարտ հայ զինվոր»</t>
  </si>
  <si>
    <t>«Զարթոնք» մշակութային միջոցառում</t>
  </si>
  <si>
    <t>«Սյունիք-Արցախ  մշակութային օրեր» միջոցառում</t>
  </si>
  <si>
    <t xml:space="preserve">«ՀՀ Անկախության օր» </t>
  </si>
  <si>
    <t>«Սյունիքյան  մշակութային շրջագայություն» միջոցառում</t>
  </si>
  <si>
    <t>«Մշակութային ստուգատես միջոցառում» Ամփոփում ենք տարին»</t>
  </si>
  <si>
    <t>«Մեր բնակավայրերի բնորոշ արհեստներն ու նիստուկացը» տարեվերջյան հանդիպումներ համայնքներում</t>
  </si>
  <si>
    <t>«Սիսիան, Գորիս իմ Կապան, Ձեզ է տանում իմ ճամփան» մշակութային միջոցառում համայնքներում</t>
  </si>
  <si>
    <t>«Սյունիքյան Ամանոր»</t>
  </si>
  <si>
    <t xml:space="preserve">Արցախյան պատերազմում զոհվածներին նվիրված
«Հայրենասիրական երգերի և ազգագրական պարերի փառատոն»                                                                  </t>
  </si>
  <si>
    <t>«Տարեմուտի երեկո»</t>
  </si>
  <si>
    <t xml:space="preserve">Համայնքների մշակութային փառատոն «Մենք ենք մեր համայնքները» </t>
  </si>
  <si>
    <t>Հուշ երեկո նվիրված 44 օրյա  պատերազմում զոհվածների հիշատակին</t>
  </si>
  <si>
    <t>«Եղեգնաձորի երկրագիտական թանգարան» ՊՈԱԿ</t>
  </si>
  <si>
    <t>Ազգային նվագարանների փառատոն</t>
  </si>
  <si>
    <t xml:space="preserve">«Թատրոնի օր» </t>
  </si>
  <si>
    <t>«Կողբի գեղարվեստի դպրոց» ՀԿ</t>
  </si>
  <si>
    <t>«Ոստիկանության տեսալուսանկարահանող էլեկտրոնային համակարգերի կառավարման կենտրոն» ՊՈԱԿ</t>
  </si>
  <si>
    <t>Իրավախախտում կատարած անձանց գեղագիտական դաստիարակության և կրթական ծրագրերի իրականացում` առանց տարիքային սահմանափակման</t>
  </si>
  <si>
    <t>Դատավորների, դատախազների, դատավորների և դատախազների թեկնածուների ցուցակում գտնվող անձանց, դատական ծառայողների, դատախազության աշխատակազմում ծառայողների, դատական կարգադրիչների վերապատրաստման և հատուկ ուսուցման ծառայություններ</t>
  </si>
  <si>
    <t>Մասնակցություն սովորողների միջազգային գնահատման ծրագրին /PISA/</t>
  </si>
  <si>
    <t>Մարզիչ-մանկավարժների վերապատրաստման կազմակերպում</t>
  </si>
  <si>
    <t>«Երևանի օլիմպիական հերթափոխի պետական մարզական քոլեջ» ՊՈԱԿ</t>
  </si>
  <si>
    <t xml:space="preserve">ՀՀ դպրոցականների աշխարհի, Եվրոպայի և համաշխարհային գիմնազիադայի մասնակցության և ՀՀ տարածքում կազմակերպման ապահովում </t>
  </si>
  <si>
    <t>«Դպրոցականների հանրապետական մարզական ֆեդերացիա» ՀԿ</t>
  </si>
  <si>
    <t xml:space="preserve">Աջակցություն դպրոցներին «Արագ արձագանքման ֆոնդի» շրջանակում հրատապ խնդիրների լուծման համար  </t>
  </si>
  <si>
    <t xml:space="preserve"> Կրթական հաստատությունների աշակերտներին դասագրքերով և ուսումնական գրականությամբ ապահովում</t>
  </si>
  <si>
    <t xml:space="preserve"> Դպրոցը գիտական միջավայրում</t>
  </si>
  <si>
    <t>«Վանաձորի Հ․ Թումանյանի անվան պետական համալսարան» հիմնադրամ</t>
  </si>
  <si>
    <t xml:space="preserve">Թատերական  արվեստի մարզային մրցույթ-փառատոնի կազմակերպում </t>
  </si>
  <si>
    <t>«Վարդավառ»  ժողովրդական  տոնակատարության  կազմակերպում</t>
  </si>
  <si>
    <t xml:space="preserve">Ասմունքի  մարզային մանկապատանեկան մրցույթ-փառատոն </t>
  </si>
  <si>
    <t xml:space="preserve">«Կոտայք-2023» երաժշտական, արվեստի գեղարվեստի  դպրոցների սաների  և ուսուցիչների մարզային մրցույթ-փառատոն  </t>
  </si>
  <si>
    <t xml:space="preserve">«Հայաստանի քիք-բոքսինգի ֆեդերացիա» ՀԿ </t>
  </si>
  <si>
    <t xml:space="preserve">«Հայաստանի ձիասպորտի ֆեդերացիա» ՀԿ </t>
  </si>
  <si>
    <t xml:space="preserve">«Հայաստանի ժամանակակից հնգամարտի ազգային ֆեդերացիա» ՀԿ </t>
  </si>
  <si>
    <t>«Կարեն Դեմիրճյանի անվան մարզահամերգային համալիր» ՓԲԸ</t>
  </si>
  <si>
    <t xml:space="preserve"> Հողային բարեփոխումների փորձնական ծրագրին աջակցություն</t>
  </si>
  <si>
    <t xml:space="preserve"> Հայաստանի Հանրապետությունում գյուղատնտեսական նշանակության հողերի միավորմանը (կոնսոլիդացիային) աջակցություն</t>
  </si>
  <si>
    <t xml:space="preserve"> Կոնյակի սպիրտի իրացման (արտահանման) աջակցության ծրագիր</t>
  </si>
  <si>
    <t xml:space="preserve"> Հողային բարեփոխումների փորձնական ծրագիր</t>
  </si>
  <si>
    <t xml:space="preserve"> Հայաստանի Հանրապետությունում աշնանացան ցորենի ցանքատարածությունների մոնիթորինգի իրականացմանն աջակցություն</t>
  </si>
  <si>
    <t>ՀՀ կառավարության կողմից հաստատված համապատասխան ծրագրի չափանիշները բավարարող համայնքներ</t>
  </si>
  <si>
    <t>Հանրակրթական դպրոցներ</t>
  </si>
  <si>
    <t>Նախադպրոցական հաստատություններ</t>
  </si>
  <si>
    <t>ՀՀ ԳԱԱ «Ա․ Թախտաջյանի անվան բուսաբանության ինստիտուտ» ՊՈԱԿ</t>
  </si>
  <si>
    <t>«Ժողովրդական երաժշտության և պարի ազգային կենտրոն» ՊՈԱԿ</t>
  </si>
  <si>
    <t xml:space="preserve">«Երևանի թիվ 3 տարածքային մանկավարժահոգեբանական աջակցության կենտրոն» ՊՈԱԿ            </t>
  </si>
  <si>
    <t xml:space="preserve">«Երևանի թիվ 2 տարածքային մանկավարժահոգեբանական աջակցության կենտրոն» ՊՈԱԿ            </t>
  </si>
  <si>
    <t xml:space="preserve">«Երևանի թիվ 1 տարածքային մանկավարժահոգեբանական աջակցության կենտրոն» ՊՈԱԿ            </t>
  </si>
  <si>
    <t xml:space="preserve">«Երևանի թիվ 4 տարածքային մանկավարժահոգեբանական աջակցության կենտրոն» ՊՈԱԿ            </t>
  </si>
  <si>
    <t>«Երևանի պետական համալսարան »հիմնադրամ</t>
  </si>
  <si>
    <t>Հայաստանի միգրանտ ընտանիքների դպրոցականների հայոց լեզվի իմացության բարելավում</t>
  </si>
  <si>
    <t>«Հ. Իգիթյանի անվան գեղագիտության ազգային կենտրոն» ՓԲԸ</t>
  </si>
  <si>
    <t>«Արտաշատ քաղաքի Շառլ Ազնավուրի անվան մշակույթի կենտրոն» ՀՈԱԿ</t>
  </si>
  <si>
    <t>«Վեդու քաղաքային մշակույթի տուն» ՀՈԱԿ</t>
  </si>
  <si>
    <t>«Եթե գերել ենք՝ լոկ մեր գրքերով…» հայ տպագրության 510-ամյակին նվիրված միջոցառում</t>
  </si>
  <si>
    <t>Մարզային միջոցառում նվիրված Ուսուցչի օրվան</t>
  </si>
  <si>
    <t xml:space="preserve">«Ավանդույթ» երաժշտական դպրոց» ՀՈԱԿ </t>
  </si>
  <si>
    <t xml:space="preserve">«Դիլիջանի Հովհ. Շարամբեյանի անվան գեղարվեստի դպրոց» ՀՈԱԿ </t>
  </si>
  <si>
    <t xml:space="preserve">«Բերդի մշակույթի տուն» ՀՈԱԿ </t>
  </si>
  <si>
    <t>Աջակցություն սփյուռքի համայնքներին</t>
  </si>
  <si>
    <t>Դաբաղ հիվանդության դեմ պատվաստումների իրականացման վերահսկողություն</t>
  </si>
  <si>
    <t>Կենդանական ծագման մթերքում մնացորդային նյութերի վերահսկողություն</t>
  </si>
  <si>
    <t>Գյուղատնտեսական կենդանիների հիվանդությունների, կենդանական ծագում ունեցող հումքի և նյութի վերահսկողության իրականացում՝ լաբորատոր փորձարկումների միջոցով</t>
  </si>
  <si>
    <t>Գյուղատնտեսական մշակաբույսերի և բույսերի պաշտպանության միջոցների վերահսկողություն՝  լաբորատոր փորձարկումների միջոցով</t>
  </si>
  <si>
    <t>ՄԱԿ-ի Զարգացման ծրագրի (ՄԱԶԾ) hայաստանյան գրասենյակ (UNDP)</t>
  </si>
  <si>
    <t>«ՀՀ 2023 թվականի պետական բյուջեի մասին» ՀՀ օրենքով նախատեսված այն ծրագրերի միջոցառումների ցանկը, որոնց գծով հատկացումները տնտեսվարող սուբյեկտներին տրամադրվելու են դրամաշնորհների տեսքով</t>
  </si>
  <si>
    <r>
      <t xml:space="preserve">«Հայաստանի ազգային ֆիլհարմոնիկ նվագախումբ» , «Հայաստանի պետական սիմֆոնիկ նվագախումբ» , «Կամերային երաժշտության ազգային կենտրոն», «Հայաստանի պետական ֆիլհարմոնիա», </t>
    </r>
    <r>
      <rPr>
        <i/>
        <sz val="8"/>
        <color theme="1"/>
        <rFont val="GHEA Grapalat"/>
        <family val="3"/>
      </rPr>
      <t xml:space="preserve">«Ժողովրդական երաժշտության և պարի ազգային կենտրոն», </t>
    </r>
    <r>
      <rPr>
        <i/>
        <sz val="8"/>
        <rFont val="GHEA Grapalat"/>
        <family val="3"/>
      </rPr>
      <t>«Հայաստանի էստրադային ջազ նվագախումբ», «Հայաստանի երգի պետական թատրոն» ,  «Հայաստանի պետական ազգային ակադեմիական երգչախումբ» ՊՈԱԿ-ներ</t>
    </r>
  </si>
  <si>
    <t>Ա. Սպենդիարյանի անվան օպերայի և բալետի ազգային ակադեմիական թատրոն» , «Գ. Սունդուկյանի անվան ազգային ակադեմիական թատրոն» , «Հ.Պարոնյանի անվան երաժշտական կոմեդիայի պետական թատրոն» , «Կ. Ստանիսլավսկու անվան պետական ռուսական դրամատիկական թատրոն», «Գյումրու Վ.Աճեմյանի անվան պետական դրամատիկական թատրոն» , «Վանաձորի Հ.Աբելյանի անվան պետական դրամատիկական թատրոն», «Երևանի Հ.Թումանյանի անվան պետական տիկնիկային թատրոն»,  «Երևանի խամաճիկների պետական թատրոն», «Արմեն Մազմանյանի անվան բեմարվեստի ազգային փորձարարական «Գոյ» կենտրոն» , «Երևանի մնջախաղի պետական թատրոն», «Խորեոգրաֆիայի պետական թատրոն», «Արտաշատի Ա.Խարազյանի անվան պետական դրամատիկական թատրոն», «Սոս Սարգսյանի անվան համազգային թատրոն», «Գորիսի Վ.Վաղարշյանի անվ.պետական դրամատիկական թատրոն» ՊՈԱԿ-ներ</t>
  </si>
  <si>
    <r>
      <t xml:space="preserve">«Հայաստանի ազգային պատկերասրահ», «Հայաստանի պատմության թանգարան», «Ե.Չարենցի անվան գրականության և արվեստի թանգարան», «Հովհաննես Շարամբեյանի անվան ժողովրդական ստեղծագործության կենտրոն», «Ռուսական արվեստի թանգարան /պրոֆ. Ա. Աբրահամյանի հավաքածու/», «Մ.Սարյանի տուն-թանգարան», «Հ.Թումանյանի թանգարան», «Ե.Չարենցի տուն-թանգարան», «Ա.Սպենդիարյանի տուն-թանգարան», «Ա.Իսահակյանի տուն-թանգարան», «Ա.Խաչատրյանի տուն-թանգարան», «Հայ և ռուս ժողովրդների բարեկամության թանգարան», «Երվանդ Քոչարի թանգարան», «Ս.Փարաջանովի թանգարան»,  «Հրազդանի երկրագիտական թանգարան», «Օրբելի եղբայրների տուն-թանգարան», «Ն.Ադոնցի անվան Սիսիանի պատմության թանգարան», «Պատմամշակութային արգելոց-թանգարանների և պատմական միջավայրի պահպանության ծառայություն», «Կոմիտասի թանգարան-ինստիտուտ», «Խ. Աբովյանի տուն-թանգարան»,«Սարդարապատի հերոսամարտի հուշահամալիր, Հայոց ազգագրության և ազատագրական պայքարի պատմության ազգային թանգարան» ,  «Ստեփանավանի մշակույթի և ժամանցի կենտրոն», «Ա.Սպենդիարյանի անվան  օպերայի և բալետի ազգային ակադեմիական թատրոն», «Գ.Սունդուկյանի անվան ազգային ակադեմիական թատրոն», «Հ.Պարոնյանի անվան երաժշտական կոմեդիայի պետական թատրոն», «Կ.Ստանիսլավսկու անվան պետական ռուսական դրամատիկական թատրոն», «Գյումրու Վ.Աճեմյանի անվան պետական դրամատիկական թատրոն», «Վանաձորի Հ.Աբելյանի անվան պետական դրամատիկական թատրոն», «Երևանի Հ.Թումանյանի անվան պետական տիկնիկային թատրոն»,, «Երևանի խամաճիկների պետական թատրոն», «Երևանի կամերային պետական թատրոն», «Արմեն Մազմանյանի անվան բեմարվեստի ազգային փորձարարական «Գոյ» կենտրոն», «Երևանի մնջախաղի պետական թատրոն», «Խորեոգրաֆիայի պետական թատրոն», «Արտաշատի Ա.Խարազյանի անվան պետական դրամատիկական թատրոն», «Սոս Սարգսյանի անվան համազգային թատրոն», «Գորիսի Վ.Վաղարշյանի անվ.պետական դրամատիկական թատրոն», «Հայաստանի ազգային ֆիլհարմոնիկ նվագախումբ», «Հայաստանի պետական սիմֆոնիկ նվագախումբ», «Կամերային երաժշտության ազգային կենտրոն», «Հայաստանի պետական ֆիլհարմոնիա», </t>
    </r>
    <r>
      <rPr>
        <i/>
        <sz val="8"/>
        <color theme="1"/>
        <rFont val="GHEA Grapalat"/>
        <family val="3"/>
      </rPr>
      <t>«Ժողովրդական երաժշտության և պարի ազգային կենտրոն»,</t>
    </r>
    <r>
      <rPr>
        <i/>
        <sz val="8"/>
        <rFont val="GHEA Grapalat"/>
        <family val="3"/>
      </rPr>
      <t xml:space="preserve"> «Հայաստանի էստրադային ջազ նվագախումբ», «Հայաստանի երգի պետական թատրոն»,«Հայաստանի պետական ազգային ակադեմիական երգչախումբ» ՊՈԱԿ-ներ</t>
    </r>
  </si>
  <si>
    <r>
      <t xml:space="preserve">«Հայաստանի ազգային գրադարան», «Խնկո-Ապոր անվան ազգային մանկական գրադարան»,«Վ.Պետրոսյանի անվան Արագածոտնի մարզային գրադարան», «Օ.Չուբարյանի անվան Արարատի մարզային գրադարան», «Արմավիրի մարզային գրադարան», «Վ.Պետրոսյանի անվան Գեղարքունիքի մարզային գրադարան», «Կոտայքի մարզային գրադարան», «Շիրակի մարզային գրադարան», «Սյունիքի մարզային գրադարան», «Տավուշի մարզային գրադարան», «Լոռու մարզային գրադարան», «Վայոց Ձորի մարզային գրադարան», «Հայաստանի ազգային պատկերասրահ», «Հայաստանի պատմության թանգարան», «Ե.Չարենցի անվան գրականության և արվեստի թանգարան», «Հովհաննես Շարամբեյանի անվան ժողովրդական ստեղծագործության կենտրոն», «Ռուսական արվեստի թանգարան /պրոֆ. Ա. Աբրահամյանի հավաքածու/», «Մ.Սարյանի տուն-թանգարան», «Հ.Թումանյանի թանգարան», «Ե.Չարենցի տուն-թանգարան», «Ա.Սպենդիարյանի տուն-թանգարան», «Ա.Իսահակյանի տուն-թանգարան», «Ա.Խաչատրյանի տուն-թանգարան», «Հայ և ռուս ժողովրդների բարեկամության թանգարան», «Երվանդ Քոչարի թանգարան», «Ս.Փարաջանովի թանգարան»,  «Հրազդանի երկրագիտական թանգարան», «Օրբելի եղբայրների տուն-թանգարան», «Ն.Ադոնցի անվան Սիսիանի պատմության թանգարան», «Պատմամշակութային արգելոց-թանգարանների և պատմական միջավայրի պահպանության ծառայություն», «Կոմիտասի թանգարան-ինստիտուտ», «Խ. Աբովյանի տուն-թանգարան», «Սարդարապատի հերոսամարտի հուշահամալիր, Հայոց ազգագրության և ազատագրական պայքարի պատմության ազգային թանգարան», «Ստեփանավանի մշակույթի և ժամանցի կենտրոն», «Մշակութային արժեքների փորձագիտական կենտրոն», «Ա.Սպենդիարյանի անվան  օպերայի և բալետի ազգային ակադեմիական թատրոն», «Գ.Սունդուկյանի անվան ազգային ակադեմիական թատրոն», «Հ.Պարոնյանի անվան երաժշտական կոմեդիայի պետական թատրոն», «Կ.Ստանիսլավսկու անվան պետական ռուսական դրամատիկական թատրոն», «Գյումրու Վ.Աճեմյանի անվան պետական դրամատիկական թատրոն», «Վանաձորի Հ.Աբելյանի անվան պետական դրամատիկական թատրոն», «Երևանի Հ.Թումանյանի անվան պետական տիկնիկային թատրոն»,  «Երևանի խամաճիկների պետական թատրոն», «Երևանի կամերային պետական թատրոն», «Արմեն Մազմանյանի անվան բեմարվեստի ազգային փորձարարական «Գոյ» կենտրոն», «Երևանի մնջախաղի պետական թատրոն», «Խորեոգրաֆիայի պետական թատրոն», «Արտաշատի Ա.Խարազյանի անվան պետական դրամատիկական թատրոն», «Սոս Սարգսյանի անվան համազգային թատրոն», «Գորիսի Վ.Վաղարշյանի անվ.պետական դրամատիկական թատրոն», «Հայաստանի ազգային ֆիլհարմոնիկ նվագախումբ», «Հայաստանի պետական սիմֆոնիկ նվագախումբ», «Կամերային երաժշտության ազգային կենտրոն», «Հայաստանի պետական ֆիլհարմոնիա», </t>
    </r>
    <r>
      <rPr>
        <i/>
        <sz val="8"/>
        <color theme="1"/>
        <rFont val="GHEA Grapalat"/>
        <family val="3"/>
      </rPr>
      <t>«Ժողովրդական երաժշտության և պարի ազգային կենտրոն»,</t>
    </r>
    <r>
      <rPr>
        <i/>
        <sz val="8"/>
        <rFont val="GHEA Grapalat"/>
        <family val="3"/>
      </rPr>
      <t xml:space="preserve"> «Հայաստանի էստրադային ջազ նվագախումբ», «Հայաստանի երգի պետական թատրոն», «Հայաստանի պետական ազգային ակադեմիական երգչախումբ» , «Հայաստանի ազգային կինոկենտրոն», «Պատմամշակութային ժառանգության գիտահետազոտական կենտրոն», «Երևանի Պ.Չայկովսկու անվան միջնակարգ երաժշտական մասնագիտական դպրոց», «Երևանի պարարվեստի պետական քոլեջ», «Երեխաների հատուկ ստեղծագործական կենտրոն» ՊՈԱԿ-ներ</t>
    </r>
  </si>
  <si>
    <t>«Հայաստանի ազգային գրադարան», «Խնկո-Ապոր անվան ազգային մանկական գրադարան»,«Վ.Պետրոսյանի անվան Արագածոտնի մարզային գրադարան», «Օ.Չուբարյանի անվան Արարատի մարզային գրադարան», «Արմավիրի մարզային գրադարան», «Վ.Պետրոսյանի անվան Գեղարքունիքի մարզային գրադարան», «Կոտայքի մարզային գրադարան», «Շիրակի մարզային գրադարան», «Սյունիքի մարզային գրադարան», «Տավուշի մարզային գրադարան», «Լոռու մարզային գրադարան», «Վայոց Ձորի մարզային գրադարան», «Հայաստանի ազգային պատկերասրահ», «Հայաստանի պատմության թանգարան», «Ե.Չարենցի անվան գրականության և արվեստի թանգարան», «Հովհաննես Շարամբեյանի անվան ժողովրդական ստեղծագործության կենտրոն», «Ռուսական արվեստի թանգարան /պրոֆ. Ա. Աբրահամյանի հավաքածու/», «Մ.Սարյանի տուն-թանգարան», «Հ.Թումանյանի թանգարան», «Ե.Չարենցի տուն-թանգարան», «Ա.Սպենդիարյանի տուն-թանգարան», «Ա.Իսահակյանի տուն-թանգարան», «Ա.Խաչատրյանի տուն-թանգարան», «Հայ և ռուս ժողովրդների բարեկամության թանգարան», «Երվանդ Քոչարի թանգարան», «Ս.Փարաջանովի թանգարան»,  «Հրազդանի երկրագիտական թանգարան», «Օրբելի եղբայրների տուն-թանգարան», «Ն.Ադոնցի անվան Սիսիանի պատմության թանգարան», «Պատմամշակութային արգելոց-թանգարանների և պատմական միջավայրի պահպանության ծառայություն», «Կոմիտասի թանգարան-ինստիտուտ», «Խ. Աբովյանի տուն-թանգարան», «Սարդարապատի հերոսամարտի հուշահամալիր, Հայոց ազգագրության և ազատագրական պայքարի պատմության ազգային թանգարան», «Ստեփանավանի մշակույթի և ժամանցի կենտրոն», «Մշակութային արժեքների փորձագիտական կենտրոն», «Ա.Սպենդիարյանի անվան  օպերայի և բալետի ազգային ակադեմիական թատրոն», «Գ.Սունդուկյանի անվան ազգային ակադեմիական թատրոն», «Հ.Պարոնյանի անվան երաժշտական կոմեդիայի պետական թատրոն», «Կ.Ստանիսլավսկու անվան պետական ռուսական դրամատիկական թատրոն», «Գյումրու Վ.Աճեմյանի անվան պետական դրամատիկական թատրոն», «Վանաձորի Հ.Աբելյանի անվան պետական դրամատիկական թատրոն», «Երևանի Հ.Թումանյանի անվան պետական տիկնիկային թատրոն», «Երևանի խամաճիկների պետական թատրոն», «Երևանի կամերային պետական թատրոն», «Արմեն Մազմանյանի անվան բեմարվեստի ազգային փորձարարական «Գոյ» կենտրոն», «Երևանի մնջախաղի պետական թատրոն», «Խորեոգրաֆիայի պետական թատրոն», «Արտաշատի Ա.Խարազյանի անվան պետական դրամատիկական թատրոն», «Սոս Սարգսյանի անվան համազգային թատրոն», «Գորիսի Վ.Վաղարշյանի անվ.պետական դրամատիկական թատրոն», «Հայաստանի ազգային ֆիլհարմոնիկ նվագախումբ», «Հայաստանի պետական սիմֆոնիկ նվագախումբ», «Կամերային երաժշտության ազգային կենտրոն», «Հայաստանի պետական ֆիլհարմոնիա», «Ժողովրդական երաժշտության և պարի ազգային կենտրոն» ՊՈԱԿ, «Հայաստանի էստրադային ջազ նվագախումբ», «Հայաստանի երգի պետական թատրոն», «Հայաստանի պետական ազգային ակադեմիական երգչախումբ», «Հայաստանի ազգային կինոկենտրոն», «Պատմամշակութային ժառանգության գիտահետազոտական կենտրոն», «Երևանի Պ.Չայկովսկու անվան միջնակարգ երաժշտական մասնագիտական դպրոց», «Երևանի պարարվեստի պետական քոլեջ», «Երեխաների հատուկ ստեղծագործական կենտրոն» ՊՈԱԿ-ներ</t>
  </si>
  <si>
    <r>
      <t xml:space="preserve">«Հայաստանի ազգային գրադարան», «Խնկո-Ապոր անվան ազգային մանկական գրադարան»,«Վ.Պետրոսյանի անվան Արագածոտնի մարզային գրադարան», «Օ.Չուբարյանի անվան Արարատի մարզային գրադարան», «Արմավիրի մարզային գրադարան», «Վ.Պետրոսյանի անվան Գեղարքունիքի մարզային գրադարան», «Կոտայքի մարզային գրադարան», «Շիրակի մարզային գրադարան», «Սյունիքի մարզային գրադարան», «Տավուշի մարզային գրադարան», «Լոռու մարզային գրադարան», «Վայոց Ձորի մարզային գրադարան», «Հայաստանի ազգային պատկերասրահ», «Հայաստանի պատմության թանգարան», «Ե.Չարենցի անվան գրականության և արվեստի թանգարան», «Հովհաննես Շարամբեյանի անվան ժողովրդական ստեղծագործության կենտրոն», «Ռուսական արվեստի թանգարան /պրոֆ. Ա. Աբրահամյանի հավաքածու/», «Մ.Սարյանի տուն-թանգարան», «Հ.Թումանյանի թանգարան», «Ե.Չարենցի տուն-թանգարան», «Ա.Սպենդիարյանի տուն-թանգարան», «Ա.Իսահակյանի տուն-թանգարան», «Ա.Խաչատրյանի տուն-թանգարան», «Հայ և ռուս ժողովրդների բարեկամության թանգարան», «Երվանդ Քոչարի թանգարան», «Ս.Փարաջանովի թանգարան»,  «Հրազդանի երկրագիտական թանգարան», «Օրբելի եղբայրների տուն-թանգարան», «Ն.Ադոնցի անվան Սիսիանի պատմության թանգարան», «Պատմամշակութային արգելոց-թանգարանների և պատմական միջավայրի պահպանության ծառայություն», «Կոմիտասի թանգարան-ինստիտուտ», «Խ. Աբովյանի տուն-թանգարան», «Սարդարապատի հերոսամարտի հուշահամալիր, Հայոց ազգագրության և ազատագրական պայքարի պատմության ազգային թանգարան», «Ստեփանավանի մշակույթի և ժամանցի կենտրոն», «Մշակութային արժեքների փորձագիտական կենտրոն», «Ա.Սպենդիարյանի անվան  օպերայի և բալետի ազգային ակադեմիական թատրոն», «Գ.Սունդուկյանի անվան ազգային ակադեմիական թատրոն», «Հ.Պարոնյանի անվան երաժշտական կոմեդիայի պետական թատրոն», «Կ.Ստանիսլավսկու անվան պետական ռուսական դրամատիկական թատրոն», «Գյումրու Վ.Աճեմյանի անվան պետական դրամատիկական թատրոն», «Վանաձորի Հ.Աբելյանի անվան պետական դրամատիկական թատրոն», «Երևանի Հ.Թումանյանի անվան պետական տիկնիկային թատրոն», «Երևանի խամաճիկների պետական թատրոն», «Երևանի կամերային պետական թատրոն», «Արմեն Մազմանյանի անվան բեմարվեստի ազգային փորձարարական «Գոյ» կենտրոն», «Երևանի մնջախաղի պետական թատրոն», «Խորեոգրաֆիայի պետական թատրոն», «Արտաշատի Ա.Խարազյանի անվան պետական դրամատիկական թատրոն», «Սոս Սարգսյանի անվան համազգային թատրոն», «Գորիսի Վ.Վաղարշյանի անվ.պետական դրամատիկական թատրոն», «Հայաստանի ազգային ֆիլհարմոնիկ նվագախումբ», «Հայաստանի պետական սիմֆոնիկ նվագախումբ», «Կամերային երաժշտության ազգային կենտրոն», «Հայաստանի պետական ֆիլհարմոնիա», </t>
    </r>
    <r>
      <rPr>
        <i/>
        <sz val="8"/>
        <color theme="1"/>
        <rFont val="GHEA Grapalat"/>
        <family val="3"/>
      </rPr>
      <t>«Ժողովրդական երաժշտության և պարի ազգային կենտրոն»</t>
    </r>
    <r>
      <rPr>
        <i/>
        <sz val="8"/>
        <rFont val="GHEA Grapalat"/>
        <family val="3"/>
      </rPr>
      <t>, «Հայաստանի էստրադային ջազ նվագախումբ», «Հայաստանի երգի պետական թատրոն», «Հայաստանի պետական ազգային ակադեմիական երգչախումբ», «Հայաստանի ազգային կինոկենտրոն», «Պատմամշակութային ժառանգության գիտահետազոտական կենտրոն», «Երևանի Պ.Չայկովսկու անվան միջնակարգ երաժշտական մասնագիտական դպրոց», «Երևանի պարարվեստի պետական քոլեջ», «Երեխաների հատուկ ստեղծագործական կենտրոն» ՊՈԱԿ-ներ</t>
    </r>
  </si>
  <si>
    <r>
      <t xml:space="preserve">«Հայաստանի ազգային գրադարան», «Խնկո-Ապոր անվան ազգային մանկական գրադարան»,«Վ.Պետրոսյանի անվան Արագածոտնի մարզային գրադարան», «Օ.Չուբարյանի անվան Արարատի մարզային գրադարան», «Արմավիրի մարզային գրադարան», «Վ.Պետրոսյանի անվան Գեղարքունիքի մարզային գրադարան», «Կոտայքի մարզային գրադարան», «Շիրակի մարզային գրադարան», «Սյունիքի մարզային գրադարան», «Տավուշի մարզային գրադարան», «Լոռու մարզային գրադարան», «Վայոց Ձորի մարզային գրադարան», «Հայաստանի ազգային պատկերասրահ», «Հայաստանի պատմության թանգարան», «Ե.Չարենցի անվան գրականության և արվեստի թանգարան», «Հովհաննես Շարամբեյանի անվան ժողովրդական ստեղծագործության կենտրոն», «Ռուսական արվեստի թանգարան /պրոֆ. Ա. Աբրահամյանի հավաքածու/», «Մ.Սարյանի տուն-թանգարան», «Հ.Թումանյանի թանգարան», «Ե.Չարենցի տուն-թանգարան», «Ա.Սպենդիարյանի տուն-թանգարան», «Ա.Իսահակյանի տուն-թանգարան», «Ա.Խաչատրյանի տուն-թանգարան», «Հայ և ռուս ժողովրդների բարեկամության թանգարան», «Երվանդ Քոչարի թանգարան», «Ս.Փարաջանովի թանգարան»,  «Հրազդանի երկրագիտական թանգարան», «Օրբելի եղբայրների տուն-թանգարան», «Ն.Ադոնցի անվան Սիսիանի պատմության թանգարան», «Պատմամշակութային արգելոց-թանգարանների և պատմական միջավայրի պահպանության ծառայություն», «Կոմիտասի թանգարան-ինստիտուտ», «Խ. Աբովյանի տուն-թանգարան», «Սարդարապատի հերոսամարտի հուշահամալիր, Հայոց ազգագրության և ազատագրական պայքարի պատմության ազգային թանգարան», «Ստեփանավանի մշակույթի և ժամանցի կենտրոն», «Մշակութային արժեքների փորձագիտական կենտրոն», «Ա.Սպենդիարյանի անվան  օպերայի և բալետի ազգային ակադեմիական թատրոն», «Գ.Սունդուկյանի անվան ազգային ակադեմիական թատրոն», «Հ.Պարոնյանի անվան երաժշտական կոմեդիայի պետական թատրոն», «Կ.Ստանիսլավսկու անվան պետական ռուսական դրամատիկական թատրոն», «Գյումրու Վ.Աճեմյանի անվան պետական դրամատիկական թատրոն», «Վանաձորի Հ.Աբելյանի անվան պետական դրամատիկական թատրոն», «Երևանի Հ.Թումանյանի անվան պետական տիկնիկային թատրոն»,  «Երևանի խամաճիկների պետական թատրոն», «Երևանի կամերային պետական թատրոն», «Արմեն Մազմանյանի անվան բեմարվեստի ազգային փորձարարական «Գոյ» կենտրոն», «Երևանի մնջախաղի պետական թատրոն», «Խորեոգրաֆիայի պետական թատրոն», «Արտաշատի Ա.Խարազյանի անվան պետական դրամատիկական թատրոն», «Սոս Սարգսյանի անվան համազգային թատրոն», «Գորիսի Վ.Վաղարշյանի անվ.պետական դրամատիկական թատրոն», «Հայաստանի ազգային ֆիլհարմոնիկ նվագախումբ», «Հայաստանի պետական սիմֆոնիկ նվագախումբ», «Կամերային երաժշտության ազգային կենտրոն», «Հայաստանի պետական ֆիլհարմոնիա», </t>
    </r>
    <r>
      <rPr>
        <i/>
        <sz val="8"/>
        <color theme="1"/>
        <rFont val="GHEA Grapalat"/>
        <family val="3"/>
      </rPr>
      <t xml:space="preserve">«Ժողովրդական երաժշտության և պարի ազգային կենտրոն», </t>
    </r>
    <r>
      <rPr>
        <i/>
        <sz val="8"/>
        <rFont val="GHEA Grapalat"/>
        <family val="3"/>
      </rPr>
      <t>«Հայաստանի էստրադային ջազ նվագախումբ», «Հայաստանի երգի պետական թատրոն», «Հայաստանի պետական ազգային ակադեմիական երգչախումբ», «Հայաստանի ազգային կինոկենտրոն», «Պատմամշակութային ժառանգության գիտահետազոտական կենտրոն», «Երևանի Պ.Չայկովսկու անվան միջնակարգ երաժշտական մասնագիտական դպրոց», «Երևանի պարարվեստի պետական քոլեջ», «Երեխաների հատուկ ստեղծագործական կենտրոն» ՊՈԱԿ-ներ</t>
    </r>
  </si>
  <si>
    <t xml:space="preserve"> Սոցիալական բնակարանային ֆոնդի սպասարկման ծառայություններ</t>
  </si>
  <si>
    <t xml:space="preserve">«ՀՀ 2023 թվականի պետական բյուջեի մասին» ՀՀ օրենքով նախատեսված թրաֆիքինգի դեմ պայքարի գծով ծախսերը՝ ըստ առանձին ծրագրերի, միջոցառումների և դրանք իրականացնող պետական կառավարման համակարգի մարմինների </t>
  </si>
  <si>
    <t>«Հայկական կարմիր խաչի ընկերություն» ՀԿ</t>
  </si>
  <si>
    <t xml:space="preserve">ՀՀ պաշտպանության նախարարություն </t>
  </si>
  <si>
    <t>Հանրակրթական դպրոցների գույքով և տեխնիկայով ապահովում</t>
  </si>
  <si>
    <t>«Մոնթե Մելքոնյանի անվան ռազմամարզական վարժարան» հիմնադրամ</t>
  </si>
  <si>
    <t>Հայաստանի Հանրապետությունում աշնանացան ցորենի ցանքատարածությունների մոնիթորինգի իրականացմանն աջակցություն</t>
  </si>
  <si>
    <t>Հողային բարեփոխումների փորձնական ծրագիր</t>
  </si>
  <si>
    <t>Կոնյակի սպիրտի իրացման (արտահանման) աջակցության ծրագիր</t>
  </si>
  <si>
    <t>Հայաստանի Հանրապետությունում գյուղատնտեսական նշանակության հողերի միավորմանը (կոնսոլիդացիային) աջակցություն</t>
  </si>
  <si>
    <t>Անասնաբուծության ճյուղում իրականացվող ներդրումային ծրագրերին աջակցություն</t>
  </si>
  <si>
    <t>Հողային բարեփոխումների փորձնական ծրագրին աջակցություն</t>
  </si>
  <si>
    <t>Պետական աջակցություն Հայաստանի Հանրապետության գյուղատնտեսական ծրագրերի իրականացմանը</t>
  </si>
  <si>
    <t>Շարժական գույքի պահառության կազմակերպում</t>
  </si>
  <si>
    <t xml:space="preserve">Երաժշտական և արվեստի դպրոցների մարզային փառատոնի </t>
  </si>
  <si>
    <t>Աղյուսակ N 7.1</t>
  </si>
  <si>
    <t>«ՀՀ 2023 թվականի պետական բյուջեի մասին» ՀՀ օրենքով նախատեսված գիտական և գիտատեխնիկական գործունեության ծրագրերի միջոցառումների ցանկը, որոնց գծով հատկացումները տնտեսվարող սուբյեկտներին տրամադրվելու են դրամաշնորհների տեսքով</t>
  </si>
  <si>
    <t xml:space="preserve"> ՀՀ կրթության, գիտության, մշակույթի և սպորտի նախարարության  գիտության  կոմիտե-ընդամենը</t>
  </si>
  <si>
    <t xml:space="preserve">Ուրարտագիտական հետազոտությունների սեկտորի պահպանում ու զարգացում </t>
  </si>
  <si>
    <t>Քիմիական հետազոտությունների կենտրոնի պահպանում ու զարգացում</t>
  </si>
  <si>
    <t>Հոգեբանական հետազոտությունների գիտական լաբորատորիայի պահպանում ու զարգացում</t>
  </si>
  <si>
    <t>Հասարակագիտական և հումանիտար հետազոտությունների ինստիտուտի պահպանում ու զարգացում</t>
  </si>
  <si>
    <t>Գիտական հետազոտությունների և ինովացիոն մշակումների պահպանում ու զարգացում</t>
  </si>
  <si>
    <t>Հայ-ռուսական համալսարանի կրիտիկական տեխնոլոգիաների գիտահետազոտական կենտրոնի պահպանում ու զարգացում</t>
  </si>
  <si>
    <t>Հայ-ռուսական համալսարանի գիտահետազոտական կենտրոնի պահպանում ու զարգացում</t>
  </si>
  <si>
    <t>ՀԱԱՀ «Հ. Պետրոսյանի անվան հողագիտության, մելիորացիայի և ագրոքիմիայի գիտական կենտրոն» մասնաճյուղի պահպանում ու զարգացում</t>
  </si>
  <si>
    <t>Բնագիտական հետազոտությունների ինստիտուտի պահպանում ու զարգացում</t>
  </si>
  <si>
    <t>Փոխակերպական հասարակության հիմնախնդիրները. մեթոդաբանական, պատմագիտական և լեզվաբանական տեսանկյուններ</t>
  </si>
  <si>
    <t>«Մատենադարան» Մ. Մաշտոցի անվան հին ձեռագրերի ԳՀԻ» հիմնադրամի պահպանում ու զարգացում</t>
  </si>
  <si>
    <r>
      <t xml:space="preserve">ՀՀ գիտական համայնքին ինտեգրված արտերկրյա գիտնականների աշխատանքի վարձատրության ապահովում, գիտության ոլորտում ենթակառուցվածքի, նյութատեխնիկական բազայի արդիականացում, </t>
    </r>
    <r>
      <rPr>
        <sz val="10"/>
        <color rgb="FFFF0000"/>
        <rFont val="GHEA Grapalat"/>
        <family val="3"/>
      </rPr>
      <t xml:space="preserve"> </t>
    </r>
    <r>
      <rPr>
        <sz val="10"/>
        <rFont val="GHEA Grapalat"/>
        <family val="3"/>
      </rPr>
      <t>հետազոտության բնագավառով մոտ փոքր գիտական կազմակերպությունները խոշոր գիտական կենտրոններում միավորմանն ուղղված պետական ծրագրերի իրականացում, գիտության ոլորտի կառավարման միասնական էլեկտրոնային հարթակի ներդրում</t>
    </r>
    <r>
      <rPr>
        <sz val="10"/>
        <color rgb="FFFF0000"/>
        <rFont val="GHEA Grapalat"/>
        <family val="3"/>
      </rPr>
      <t xml:space="preserve"> </t>
    </r>
  </si>
  <si>
    <t xml:space="preserve">Գիտության մասսայականացման աջակցություն </t>
  </si>
  <si>
    <t>Գիտական և նորարարական գործընկերությանն աջակցման կենտրոնի պահպանում</t>
  </si>
  <si>
    <t>«Գիտական և նորարարական գործընկերությանն աջակցման կենտրոն» հիմնադրամ</t>
  </si>
  <si>
    <t>գիտական պետական ծրագրերում ընդգրկված և սահմանված կարգով ընտրված գիտական աշխատողներ</t>
  </si>
  <si>
    <t xml:space="preserve"> Մ. Մաշտոցի անվան «Մատենադարան» ԳՀԻ հիմնադրամի «Միջնադարյան Ճաշոց ձեռագրերի» և «Կաթողիկոսական դիվանի ֆոնդի» արժեքավոր վավերագրերի մշտադիտարկման, ամրակայման ու գիտատեխնիկական մշակում»  ծրագրին պետական աջակցույթուն</t>
  </si>
  <si>
    <t>ՀՀ ԳԱԱ ԸԱՔԻ ՊՈԱԿ-ի «Ռադիացիոն-կայուն և լազերային լոկացիայից պաշտպանող   ապակեկերպ ու կոմպոզիտային նյութերի մշակում» ծրագրին պետական աջակցություն</t>
  </si>
  <si>
    <t>«Ընդհանուր և անօրգանական քիմիայի ինստիտուտ» ՊՈԱԿ</t>
  </si>
  <si>
    <t>Ռազմատեխնիկական գիտահետազոտական ինստիտուտ» (ՌՏ ԳՀԻ) ՊՈԱԿ</t>
  </si>
  <si>
    <r>
      <t>«ՀՀ 2023 թվականի  պետական բյուջեի մասին» ՀՀ օրենքով</t>
    </r>
    <r>
      <rPr>
        <b/>
        <sz val="11"/>
        <color theme="1"/>
        <rFont val="GHEA Grapalat"/>
        <family val="3"/>
      </rPr>
      <t xml:space="preserve"> գիտական և գիտատեխնիկական գործունեության գծով</t>
    </r>
    <r>
      <rPr>
        <sz val="11"/>
        <color theme="1"/>
        <rFont val="GHEA Grapalat"/>
        <family val="3"/>
      </rPr>
      <t xml:space="preserve"> նախատեսված  ամփոփ հատկացումները ըստ ծրագրերի և միջոցառումների</t>
    </r>
  </si>
  <si>
    <t xml:space="preserve">ՀՀ ազգային էտալոնների պահպանում և զարգացման </t>
  </si>
  <si>
    <t xml:space="preserve">Հին ձեռագրերի ինստիտուտի, Ցեղասպանության թանգարանի, Բյուրարկանի աստղադիտարանի պահպանում </t>
  </si>
  <si>
    <t>Գիտական կենտրոնների վերանորոգում</t>
  </si>
  <si>
    <t>Գիտական կենտրոնները ժամանակակից սարքավորումներով վերազինում ու համատեղ օգտագործման գիտական սարքավորումների կենտրոնների ստեղծում</t>
  </si>
  <si>
    <t>Հետբուհական մասնագիտական կրթության գծով նպաստների տրամադրում գիտակրթական հաստատություններում</t>
  </si>
  <si>
    <t>Երևանում կայանալիք ծանրամարտի մեծահասակների Եվրոպայի առաջնության անցկացում</t>
  </si>
  <si>
    <t>Աջակցություն օրենսդրության զարգացման և իրավական հետազոտությունների կենտրոնի գործունեությանը</t>
  </si>
  <si>
    <t>Արդարադատության ոլորտում պետական քաղաքականության մշակում, ծրագրերի համակարգում և մոնիտորինգի իրականացում</t>
  </si>
  <si>
    <t>«Օրենսդրության զարգացման և  իրավական հետազոտությունների կենտրոն» հիմնադրամ</t>
  </si>
  <si>
    <t>«Հանրային կապերի և տեղեկատվության կենտրոն» ՊՈԱԿ-ի շենքային պայմանների բարելավման ապահովում</t>
  </si>
  <si>
    <t xml:space="preserve">«Հայաստանի աթլետիկայի ֆեդերացիա» ՀԿ, «Հայաստանի բասկետբոլի ֆեդերացիա» ՀԿ, «Հայաստանի Հանրապետության բռնցքամարտի ֆեդերացիա» ՀԿ, «Հայաստանի ըմբշամարտի ֆեդերացիա» ՀԿ, «Լողի հայկական դաշնություն» ՀԿ,«Հայաստանի հրաձգության ֆեդերացիա» ՀԿ, «Հայաստանի ձյուդոյի ֆեդերացիա» ՀԿ, «Հայաստանի մարմնամարզության ֆեդերացիա» ՀԿ, «Հայաստանի կարատեի ֆեդերացիա» ՀԿ, «Հայաստանի սամբոյի ֆեդերացիա» ՀԿ, «Հայաստանի վոլեյբոլի ֆեդերացիա» ՀԿ, «Խոտի հոկեյի հայկական ֆեդերացիա» ՀԿ </t>
  </si>
  <si>
    <t>Աուտիզմ և զարգացման խանգարումներ ունեցող երեխաներին մանկավարժահոգեբանական աջակցության ծառայությունների տրամադրում</t>
  </si>
  <si>
    <t xml:space="preserve">ՀՀ կառավարության կողմից հաստատված համապատասխան չափանիշները բավարարող շահառուներ </t>
  </si>
  <si>
    <t>Հայրենադարձության և ինտեգրման կենտրոն</t>
  </si>
  <si>
    <t>մրցույթով ընտրված գիտահետազոտական խմբեր</t>
  </si>
  <si>
    <t>ՀՀ գիտական համայնքին արտերկրի գիտնականների ինտեգրմանն աջակցության  ծրագրերի ֆինանսավորում</t>
  </si>
  <si>
    <t>Հեռավար լաբորատորիաների հիմնադրման ծրագրերի աջակցություն</t>
  </si>
  <si>
    <t>մրցույթով ընտրված ֆիզիկական անձինք</t>
  </si>
  <si>
    <t>Գիտական կազմակերպությունների աշխատակիցների մասնագիտական վերապատրաստման ծրագրերի աջակցություն</t>
  </si>
  <si>
    <t>Կին ղեկավարների առաջխաղացմանն ուղղված ծրագրերի աջակցություն</t>
  </si>
  <si>
    <r>
      <t>«Հասարակական գիտություններ</t>
    </r>
    <r>
      <rPr>
        <b/>
        <sz val="10"/>
        <rFont val="Calibri"/>
        <family val="2"/>
      </rPr>
      <t>»</t>
    </r>
    <r>
      <rPr>
        <b/>
        <sz val="10"/>
        <rFont val="GHEA Grapalat"/>
        <family val="3"/>
      </rPr>
      <t>, «Հայագիտություն և հումանիտար գիտություններ»  բնագավառների հետազոտությունների աջակցություն</t>
    </r>
  </si>
  <si>
    <t>«Արհեստական բանականություն և տվյալագիտություն», «Քվանտային տեխնոլոգիաներ»,  «Ռոբոտատեխնիկա»  մասնագիտություններով հետազոտությունների աջակցություն</t>
  </si>
  <si>
    <t>Երկակի նշանակության ծրագրերի աջակցություն</t>
  </si>
  <si>
    <t>Առաջատար հետազոտությունների աջակցության գիտական թեմաների ֆինանսավորում</t>
  </si>
  <si>
    <t>Միջազգային հեղինակավոր ցանկերում ներառված առաջատար ամսագրերում կամ հրատարակչություններում հրատարակությունների աջակցություն</t>
  </si>
  <si>
    <t>Կիրառական արդյունքի ձեռքբերմանն ուղղված  հետազոտություններ</t>
  </si>
  <si>
    <t xml:space="preserve">Փորձարարական մշակումների նախագծերի աջակցություն </t>
  </si>
  <si>
    <t xml:space="preserve">Արցախի հետ համագործակցություն </t>
  </si>
  <si>
    <t>Գիտական խմբերի կամ լաբորատորիաների ամրապնդմանն ուղղված ծրագրի աջակցություն</t>
  </si>
  <si>
    <t>նոր պայմանագրեր՝ հայ-ֆրանսիական, հայ-վրացական, հայ-էստոնական</t>
  </si>
  <si>
    <t>հայ-չինական</t>
  </si>
  <si>
    <t>հայ-իտալական</t>
  </si>
  <si>
    <t>հայ-գերմանական</t>
  </si>
  <si>
    <t>եվրասիական</t>
  </si>
  <si>
    <t>հայ-ռուսական</t>
  </si>
  <si>
    <t>հայ-բելառուսական (կիրառական)</t>
  </si>
  <si>
    <t>հայ-բելառուսական</t>
  </si>
  <si>
    <t>միջազգային համաձայնագրերով նախատեսված և/կամ մրցույթով ընտրված գիտահետազոտական խմբեր</t>
  </si>
  <si>
    <t>Միջազգային գիտական համագործակցության շրջանակներում գիտական ծրագրերի աջակցություն</t>
  </si>
  <si>
    <t xml:space="preserve">Գիտական կադրերի (PhD, PostDoc) վերապատրաստման ծրագրերի ֆինանսավորում </t>
  </si>
  <si>
    <t xml:space="preserve">Գիտական խմբերի մեկնարկի կամ լաբորատորիաների (բաժինների) ամրապնդմանն ուղղված ծրագրի աջակցություն  </t>
  </si>
  <si>
    <t>Գիտական խմբերի մեկնարկային ծրագրի աջակցություն</t>
  </si>
  <si>
    <t xml:space="preserve">մրցույթով ընտրված գիտահետազոտական խմբեր </t>
  </si>
  <si>
    <t xml:space="preserve">Ասպիրանտների և երիտասարդ հայցորդների հետազոտություններին աջակցություն </t>
  </si>
  <si>
    <t>Երիտասարդ գիտաշխատողների (մինչև 35 տարեկան) հետազոտություններին աջակցություն</t>
  </si>
  <si>
    <t>մրցույթով ընտրված գիտահետազոտական խմբեր և ֆիզիկական անձինք</t>
  </si>
  <si>
    <t xml:space="preserve">Երիտասարդ գիտաշխատողների հետազոտություններին աջակցություն </t>
  </si>
  <si>
    <t xml:space="preserve">Պայմանագրային (թեմատիկ) հետազոտությունների գիտական թեմաների ֆինանսավորում </t>
  </si>
  <si>
    <t xml:space="preserve">Թիրախային (նպատակային) գիտական թեմաների ֆինանսավորում </t>
  </si>
  <si>
    <t>Պայմանագրային (թեմատիկ) հետազոտություններ</t>
  </si>
  <si>
    <t>«Հայաստանի Հանրապետության Վարչապետի գավաթ» դպրոցականների թիմային խճուղավազքի անցկացում</t>
  </si>
  <si>
    <t xml:space="preserve"> «Հայաստանի Հանրապետության Վարչապետի գավաթ» սիրողական խճուղավազքի մրցաշարի անցկացում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</si>
</sst>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3" formatCode="_(* #,##0.00_);_(* \(#,##0.00\);_(* &quot;-&quot;??_);_(@_)"/>
    <numFmt numFmtId="164" formatCode="#,##0.0"/>
    <numFmt numFmtId="165" formatCode="#,##0.0_);\(#,##0.0\)"/>
    <numFmt numFmtId="166" formatCode="_(* #,##0.0_);_(* \(#,##0.0\);_(* &quot;-&quot;?_);_(@_)"/>
    <numFmt numFmtId="167" formatCode="##,##0.0;\(##,##0.0\);\-"/>
    <numFmt numFmtId="168" formatCode="0.0"/>
    <numFmt numFmtId="169" formatCode="_(* #,##0.0_);_(* \(#,##0.0\);_(* &quot;-&quot;??_);_(@_)"/>
  </numFmts>
  <fonts count="65">
    <font>
      <sz val="11"/>
      <color theme="1"/>
      <name val="Calibri"/>
      <family val="2"/>
      <scheme val="minor"/>
    </font>
    <font>
      <sz val="11"/>
      <color theme="1"/>
      <name val="Calibri"/>
      <family val="2"/>
      <scheme val="minor"/>
    </font>
    <font>
      <sz val="10"/>
      <color theme="1"/>
      <name val="GHEA Grapalat"/>
      <family val="3"/>
    </font>
    <font>
      <i/>
      <sz val="10"/>
      <color theme="1"/>
      <name val="GHEA Grapalat"/>
      <family val="3"/>
    </font>
    <font>
      <u/>
      <sz val="11"/>
      <color theme="10"/>
      <name val="Calibri"/>
      <family val="2"/>
      <scheme val="minor"/>
    </font>
    <font>
      <sz val="11"/>
      <color indexed="8"/>
      <name val="Calibri"/>
      <family val="2"/>
    </font>
    <font>
      <sz val="10"/>
      <name val="GHEA Grapalat"/>
      <family val="3"/>
    </font>
    <font>
      <sz val="10"/>
      <name val="Arial Armenian"/>
      <family val="2"/>
    </font>
    <font>
      <sz val="10"/>
      <name val="Times Armenian"/>
      <family val="1"/>
    </font>
    <font>
      <sz val="10"/>
      <color theme="1"/>
      <name val="Calibri"/>
      <family val="2"/>
      <scheme val="minor"/>
    </font>
    <font>
      <sz val="10"/>
      <name val="Arial"/>
      <family val="2"/>
    </font>
    <font>
      <sz val="10"/>
      <name val="Arial"/>
      <family val="2"/>
      <charset val="204"/>
    </font>
    <font>
      <sz val="10"/>
      <color rgb="FF9C6500"/>
      <name val="Calibri"/>
      <family val="2"/>
      <scheme val="minor"/>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color indexed="8"/>
      <name val="MS Sans Serif"/>
      <family val="2"/>
    </font>
    <font>
      <sz val="10"/>
      <color indexed="8"/>
      <name val="MS Sans Serif"/>
      <family val="2"/>
    </font>
    <font>
      <sz val="12"/>
      <name val="Arial Armenian"/>
      <family val="2"/>
    </font>
    <font>
      <i/>
      <sz val="10"/>
      <name val="GHEA Grapalat"/>
      <family val="3"/>
    </font>
    <font>
      <b/>
      <i/>
      <sz val="9"/>
      <color indexed="8"/>
      <name val="Arial Armenian"/>
      <family val="2"/>
    </font>
    <font>
      <sz val="10"/>
      <color rgb="FFFF0000"/>
      <name val="GHEA Grapalat"/>
      <family val="3"/>
    </font>
    <font>
      <sz val="11"/>
      <color theme="1"/>
      <name val="GHEA Grapalat"/>
      <family val="3"/>
    </font>
    <font>
      <b/>
      <sz val="10"/>
      <name val="GHEA Grapalat"/>
      <family val="3"/>
    </font>
    <font>
      <b/>
      <i/>
      <sz val="10"/>
      <name val="GHEA Grapalat"/>
      <family val="3"/>
    </font>
    <font>
      <b/>
      <sz val="10"/>
      <color theme="1"/>
      <name val="GHEA Grapalat"/>
      <family val="3"/>
    </font>
    <font>
      <sz val="10"/>
      <name val="Arial Unicode"/>
      <family val="2"/>
    </font>
    <font>
      <sz val="11"/>
      <name val="GHEA Grapalat"/>
      <family val="3"/>
    </font>
    <font>
      <b/>
      <sz val="11"/>
      <name val="GHEA Grapalat"/>
      <family val="3"/>
    </font>
    <font>
      <sz val="8"/>
      <name val="GHEA Grapalat"/>
      <family val="3"/>
    </font>
    <font>
      <i/>
      <sz val="8"/>
      <color theme="1"/>
      <name val="GHEA Grapalat"/>
      <family val="3"/>
    </font>
    <font>
      <i/>
      <sz val="8"/>
      <name val="GHEA Grapalat"/>
      <family val="3"/>
    </font>
    <font>
      <sz val="11"/>
      <name val="Calibri"/>
      <family val="2"/>
      <scheme val="minor"/>
    </font>
    <font>
      <i/>
      <sz val="11"/>
      <name val="Calibri"/>
      <family val="2"/>
      <scheme val="minor"/>
    </font>
    <font>
      <i/>
      <sz val="9"/>
      <name val="GHEA Grapalat"/>
      <family val="3"/>
    </font>
    <font>
      <b/>
      <sz val="11"/>
      <color theme="1"/>
      <name val="Calibri"/>
      <family val="2"/>
      <scheme val="minor"/>
    </font>
    <font>
      <sz val="8"/>
      <name val="GHEA Grapalat"/>
      <family val="2"/>
    </font>
    <font>
      <b/>
      <sz val="11"/>
      <color theme="1"/>
      <name val="GHEA Grapalat"/>
      <family val="3"/>
    </font>
    <font>
      <b/>
      <i/>
      <sz val="11"/>
      <name val="GHEA Grapalat"/>
      <family val="3"/>
    </font>
    <font>
      <b/>
      <i/>
      <sz val="10"/>
      <color theme="1"/>
      <name val="GHEA Grapalat"/>
      <family val="3"/>
    </font>
    <font>
      <b/>
      <sz val="10"/>
      <color rgb="FFFF0000"/>
      <name val="GHEA Grapalat"/>
      <family val="3"/>
    </font>
    <font>
      <b/>
      <sz val="10"/>
      <color indexed="10"/>
      <name val="GHEA Grapalat"/>
      <family val="3"/>
    </font>
    <font>
      <sz val="10"/>
      <color indexed="8"/>
      <name val="GHEA Grapalat"/>
      <family val="3"/>
    </font>
    <font>
      <sz val="10"/>
      <color indexed="10"/>
      <name val="GHEA Grapalat"/>
      <family val="3"/>
    </font>
    <font>
      <b/>
      <sz val="11"/>
      <color theme="1"/>
      <name val="Calibri"/>
      <family val="2"/>
      <charset val="204"/>
      <scheme val="minor"/>
    </font>
    <font>
      <i/>
      <sz val="9"/>
      <name val="Norow"/>
    </font>
    <font>
      <sz val="10"/>
      <name val="GHEA Grapalat"/>
      <family val="2"/>
    </font>
    <font>
      <b/>
      <sz val="10"/>
      <name val="GHEA Grapalat"/>
      <family val="3"/>
    </font>
    <font>
      <sz val="10"/>
      <color rgb="FF000000"/>
      <name val="GHEA Grapalat"/>
      <family val="3"/>
    </font>
    <font>
      <sz val="10"/>
      <color theme="1"/>
      <name val="Calibri"/>
      <family val="2"/>
    </font>
    <font>
      <b/>
      <sz val="10"/>
      <color theme="0"/>
      <name val="GHEA Grapalat"/>
      <family val="3"/>
    </font>
    <font>
      <b/>
      <sz val="10"/>
      <name val="Calibri"/>
      <family val="2"/>
    </font>
  </fonts>
  <fills count="32">
    <fill>
      <patternFill patternType="none"/>
    </fill>
    <fill>
      <patternFill patternType="gray125"/>
    </fill>
    <fill>
      <patternFill patternType="solid">
        <fgColor theme="0" tint="-0.14999847407452621"/>
        <bgColor indexed="64"/>
      </patternFill>
    </fill>
    <fill>
      <patternFill patternType="solid">
        <fgColor rgb="FFFFEB9C"/>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11"/>
      </patternFill>
    </fill>
    <fill>
      <patternFill patternType="solid">
        <fgColor indexed="36"/>
      </patternFill>
    </fill>
    <fill>
      <patternFill patternType="solid">
        <fgColor indexed="52"/>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51"/>
      </patternFill>
    </fill>
    <fill>
      <patternFill patternType="solid">
        <fgColor indexed="30"/>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theme="2"/>
        <bgColor indexed="64"/>
      </patternFill>
    </fill>
    <fill>
      <patternFill patternType="solid">
        <fgColor rgb="FFFFFF00"/>
        <bgColor indexed="64"/>
      </patternFill>
    </fill>
    <fill>
      <patternFill patternType="solid">
        <fgColor indexed="9"/>
        <bgColor indexed="64"/>
      </patternFill>
    </fill>
    <fill>
      <patternFill patternType="solid">
        <fgColor theme="4" tint="0.39997558519241921"/>
        <bgColor indexed="64"/>
      </patternFill>
    </fill>
    <fill>
      <patternFill patternType="solid">
        <fgColor rgb="FFFFFFFF"/>
        <bgColor indexed="64"/>
      </patternFill>
    </fill>
  </fills>
  <borders count="7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bottom/>
      <diagonal/>
    </border>
    <border>
      <left style="thin">
        <color indexed="64"/>
      </left>
      <right style="thin">
        <color indexed="64"/>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medium">
        <color indexed="64"/>
      </left>
      <right style="medium">
        <color indexed="64"/>
      </right>
      <top style="thin">
        <color indexed="64"/>
      </top>
      <bottom/>
      <diagonal/>
    </border>
    <border>
      <left/>
      <right style="thin">
        <color indexed="64"/>
      </right>
      <top/>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right style="medium">
        <color indexed="64"/>
      </right>
      <top/>
      <bottom/>
      <diagonal/>
    </border>
    <border>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medium">
        <color indexed="64"/>
      </right>
      <top style="thin">
        <color indexed="64"/>
      </top>
      <bottom/>
      <diagonal/>
    </border>
    <border>
      <left/>
      <right style="medium">
        <color indexed="64"/>
      </right>
      <top style="thin">
        <color indexed="64"/>
      </top>
      <bottom style="thin">
        <color indexed="64"/>
      </bottom>
      <diagonal/>
    </border>
  </borders>
  <cellStyleXfs count="82">
    <xf numFmtId="0" fontId="0" fillId="0" borderId="0"/>
    <xf numFmtId="43" fontId="1" fillId="0" borderId="0" applyFont="0" applyFill="0" applyBorder="0" applyAlignment="0" applyProtection="0"/>
    <xf numFmtId="0" fontId="4" fillId="0" borderId="0" applyNumberFormat="0" applyFill="0" applyBorder="0" applyAlignment="0" applyProtection="0"/>
    <xf numFmtId="0" fontId="7" fillId="0" borderId="0"/>
    <xf numFmtId="43" fontId="7" fillId="0" borderId="0" applyFont="0" applyFill="0" applyBorder="0" applyAlignment="0" applyProtection="0"/>
    <xf numFmtId="9" fontId="7" fillId="0" borderId="0" applyFont="0" applyFill="0" applyBorder="0" applyAlignment="0" applyProtection="0"/>
    <xf numFmtId="0" fontId="8" fillId="0" borderId="0"/>
    <xf numFmtId="43" fontId="8" fillId="0" borderId="0" applyFont="0" applyFill="0" applyBorder="0" applyAlignment="0" applyProtection="0"/>
    <xf numFmtId="43" fontId="8" fillId="0" borderId="0" applyFont="0" applyFill="0" applyBorder="0" applyAlignment="0" applyProtection="0"/>
    <xf numFmtId="0" fontId="10" fillId="0" borderId="0"/>
    <xf numFmtId="43" fontId="10" fillId="0" borderId="0" applyFont="0" applyFill="0" applyBorder="0" applyAlignment="0" applyProtection="0"/>
    <xf numFmtId="43" fontId="10" fillId="0" borderId="0" applyFont="0" applyFill="0" applyBorder="0" applyAlignment="0" applyProtection="0"/>
    <xf numFmtId="0" fontId="11" fillId="0" borderId="0"/>
    <xf numFmtId="0" fontId="7" fillId="0" borderId="0"/>
    <xf numFmtId="0" fontId="12" fillId="3" borderId="0" applyNumberFormat="0" applyBorder="0" applyAlignment="0" applyProtection="0"/>
    <xf numFmtId="0" fontId="8" fillId="0" borderId="0"/>
    <xf numFmtId="0" fontId="10" fillId="0" borderId="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8" borderId="0" applyNumberFormat="0" applyBorder="0" applyAlignment="0" applyProtection="0"/>
    <xf numFmtId="0" fontId="5" fillId="7" borderId="0" applyNumberFormat="0" applyBorder="0" applyAlignment="0" applyProtection="0"/>
    <xf numFmtId="0" fontId="5" fillId="13" borderId="0" applyNumberFormat="0" applyBorder="0" applyAlignment="0" applyProtection="0"/>
    <xf numFmtId="0" fontId="5" fillId="15" borderId="0" applyNumberFormat="0" applyBorder="0" applyAlignment="0" applyProtection="0"/>
    <xf numFmtId="0" fontId="13" fillId="16" borderId="0" applyNumberFormat="0" applyBorder="0" applyAlignment="0" applyProtection="0"/>
    <xf numFmtId="0" fontId="13" fillId="14" borderId="0" applyNumberFormat="0" applyBorder="0" applyAlignment="0" applyProtection="0"/>
    <xf numFmtId="0" fontId="13" fillId="8" borderId="0" applyNumberFormat="0" applyBorder="0" applyAlignment="0" applyProtection="0"/>
    <xf numFmtId="0" fontId="13" fillId="9" borderId="0" applyNumberFormat="0" applyBorder="0" applyAlignment="0" applyProtection="0"/>
    <xf numFmtId="0" fontId="13" fillId="17" borderId="0" applyNumberFormat="0" applyBorder="0" applyAlignment="0" applyProtection="0"/>
    <xf numFmtId="0" fontId="13" fillId="10" borderId="0" applyNumberFormat="0" applyBorder="0" applyAlignment="0" applyProtection="0"/>
    <xf numFmtId="0" fontId="13" fillId="18"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9" borderId="0" applyNumberFormat="0" applyBorder="0" applyAlignment="0" applyProtection="0"/>
    <xf numFmtId="0" fontId="13" fillId="17" borderId="0" applyNumberFormat="0" applyBorder="0" applyAlignment="0" applyProtection="0"/>
    <xf numFmtId="0" fontId="13" fillId="21" borderId="0" applyNumberFormat="0" applyBorder="0" applyAlignment="0" applyProtection="0"/>
    <xf numFmtId="0" fontId="14" fillId="5" borderId="0" applyNumberFormat="0" applyBorder="0" applyAlignment="0" applyProtection="0"/>
    <xf numFmtId="0" fontId="15" fillId="22" borderId="16" applyNumberFormat="0" applyAlignment="0" applyProtection="0"/>
    <xf numFmtId="0" fontId="16" fillId="23" borderId="17" applyNumberFormat="0" applyAlignment="0" applyProtection="0"/>
    <xf numFmtId="43" fontId="7" fillId="0" borderId="0" applyFont="0" applyFill="0" applyBorder="0" applyAlignment="0" applyProtection="0"/>
    <xf numFmtId="43" fontId="1" fillId="0" borderId="0" applyFont="0" applyFill="0" applyBorder="0" applyAlignment="0" applyProtection="0"/>
    <xf numFmtId="0" fontId="17" fillId="0" borderId="0" applyNumberFormat="0" applyFill="0" applyBorder="0" applyAlignment="0" applyProtection="0"/>
    <xf numFmtId="0" fontId="18" fillId="6" borderId="0" applyNumberFormat="0" applyBorder="0" applyAlignment="0" applyProtection="0"/>
    <xf numFmtId="0" fontId="19" fillId="0" borderId="18" applyNumberFormat="0" applyFill="0" applyAlignment="0" applyProtection="0"/>
    <xf numFmtId="0" fontId="20" fillId="0" borderId="19" applyNumberFormat="0" applyFill="0" applyAlignment="0" applyProtection="0"/>
    <xf numFmtId="0" fontId="21" fillId="0" borderId="20" applyNumberFormat="0" applyFill="0" applyAlignment="0" applyProtection="0"/>
    <xf numFmtId="0" fontId="21" fillId="0" borderId="0" applyNumberFormat="0" applyFill="0" applyBorder="0" applyAlignment="0" applyProtection="0"/>
    <xf numFmtId="0" fontId="22" fillId="12" borderId="16" applyNumberFormat="0" applyAlignment="0" applyProtection="0"/>
    <xf numFmtId="0" fontId="23" fillId="0" borderId="21" applyNumberFormat="0" applyFill="0" applyAlignment="0" applyProtection="0"/>
    <xf numFmtId="0" fontId="24" fillId="24" borderId="0" applyNumberFormat="0" applyBorder="0" applyAlignment="0" applyProtection="0"/>
    <xf numFmtId="1" fontId="31" fillId="0" borderId="0"/>
    <xf numFmtId="1" fontId="31" fillId="0" borderId="0"/>
    <xf numFmtId="1" fontId="31" fillId="0" borderId="0"/>
    <xf numFmtId="0" fontId="1" fillId="0" borderId="0"/>
    <xf numFmtId="0" fontId="10" fillId="0" borderId="0"/>
    <xf numFmtId="0" fontId="10" fillId="0" borderId="0"/>
    <xf numFmtId="0" fontId="7" fillId="25" borderId="22" applyNumberFormat="0" applyFont="0" applyAlignment="0" applyProtection="0"/>
    <xf numFmtId="0" fontId="25" fillId="22" borderId="23" applyNumberFormat="0" applyAlignment="0" applyProtection="0"/>
    <xf numFmtId="0" fontId="29" fillId="0" borderId="0"/>
    <xf numFmtId="0" fontId="30" fillId="0" borderId="0"/>
    <xf numFmtId="0" fontId="29" fillId="0" borderId="0"/>
    <xf numFmtId="0" fontId="26" fillId="0" borderId="0" applyNumberFormat="0" applyFill="0" applyBorder="0" applyAlignment="0" applyProtection="0"/>
    <xf numFmtId="0" fontId="27" fillId="0" borderId="24" applyNumberFormat="0" applyFill="0" applyAlignment="0" applyProtection="0"/>
    <xf numFmtId="0" fontId="28" fillId="0" borderId="0" applyNumberFormat="0" applyFill="0" applyBorder="0" applyAlignment="0" applyProtection="0"/>
    <xf numFmtId="0" fontId="11" fillId="0" borderId="0"/>
    <xf numFmtId="1" fontId="31" fillId="0" borderId="0"/>
    <xf numFmtId="0" fontId="10" fillId="0" borderId="0"/>
    <xf numFmtId="0" fontId="39" fillId="0" borderId="0"/>
    <xf numFmtId="0" fontId="11" fillId="0" borderId="0"/>
    <xf numFmtId="0" fontId="10" fillId="0" borderId="0"/>
    <xf numFmtId="0" fontId="10" fillId="0" borderId="0"/>
    <xf numFmtId="0" fontId="11" fillId="0" borderId="0"/>
    <xf numFmtId="9" fontId="1" fillId="0" borderId="0" applyFont="0" applyFill="0" applyBorder="0" applyAlignment="0" applyProtection="0"/>
    <xf numFmtId="0" fontId="29" fillId="0" borderId="0"/>
    <xf numFmtId="167" fontId="49" fillId="0" borderId="0" applyFill="0" applyBorder="0" applyProtection="0">
      <alignment horizontal="right" vertical="top"/>
    </xf>
    <xf numFmtId="0" fontId="7" fillId="0" borderId="0"/>
    <xf numFmtId="0" fontId="11" fillId="0" borderId="0"/>
  </cellStyleXfs>
  <cellXfs count="734">
    <xf numFmtId="0" fontId="0" fillId="0" borderId="0" xfId="0"/>
    <xf numFmtId="0" fontId="0" fillId="0" borderId="0" xfId="0"/>
    <xf numFmtId="0" fontId="0" fillId="0" borderId="0" xfId="0"/>
    <xf numFmtId="0" fontId="9" fillId="0" borderId="0" xfId="0" applyFont="1"/>
    <xf numFmtId="0" fontId="2" fillId="0" borderId="0" xfId="0" applyFont="1"/>
    <xf numFmtId="0" fontId="2" fillId="2" borderId="4" xfId="0" applyFont="1" applyFill="1" applyBorder="1" applyAlignment="1">
      <alignment horizontal="left"/>
    </xf>
    <xf numFmtId="0" fontId="2" fillId="2" borderId="5" xfId="0" applyFont="1" applyFill="1" applyBorder="1"/>
    <xf numFmtId="0" fontId="2" fillId="0" borderId="6" xfId="0" applyFont="1" applyBorder="1"/>
    <xf numFmtId="0" fontId="2" fillId="2" borderId="1"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4" fillId="0" borderId="0" xfId="2"/>
    <xf numFmtId="0" fontId="0" fillId="0" borderId="0" xfId="0" applyAlignment="1"/>
    <xf numFmtId="49" fontId="33" fillId="0" borderId="14" xfId="0" applyNumberFormat="1" applyFont="1" applyFill="1" applyBorder="1" applyAlignment="1">
      <alignment vertical="top"/>
    </xf>
    <xf numFmtId="49" fontId="33" fillId="0" borderId="25" xfId="0" applyNumberFormat="1" applyFont="1" applyFill="1" applyBorder="1" applyAlignment="1">
      <alignment vertical="top"/>
    </xf>
    <xf numFmtId="0" fontId="2" fillId="0" borderId="13" xfId="0" applyFont="1" applyFill="1" applyBorder="1" applyAlignment="1">
      <alignment horizontal="left" vertical="top"/>
    </xf>
    <xf numFmtId="0" fontId="2" fillId="0" borderId="8" xfId="0" applyFont="1" applyFill="1" applyBorder="1" applyAlignment="1">
      <alignment horizontal="center" vertical="top" wrapText="1"/>
    </xf>
    <xf numFmtId="0" fontId="2" fillId="0" borderId="1" xfId="0" applyFont="1" applyFill="1" applyBorder="1" applyAlignment="1">
      <alignment horizontal="center" vertical="top" wrapText="1"/>
    </xf>
    <xf numFmtId="0" fontId="3" fillId="0" borderId="1" xfId="0" applyFont="1" applyBorder="1" applyAlignment="1">
      <alignment vertical="top" wrapText="1"/>
    </xf>
    <xf numFmtId="0" fontId="2" fillId="0" borderId="13" xfId="0" applyFont="1" applyBorder="1" applyAlignment="1">
      <alignment horizontal="left"/>
    </xf>
    <xf numFmtId="0" fontId="2" fillId="0" borderId="8" xfId="0" applyFont="1" applyBorder="1" applyAlignment="1">
      <alignment horizontal="left" wrapText="1"/>
    </xf>
    <xf numFmtId="0" fontId="2" fillId="0" borderId="8"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3" xfId="0" applyFont="1" applyFill="1" applyBorder="1" applyAlignment="1">
      <alignment vertical="center" wrapText="1"/>
    </xf>
    <xf numFmtId="0" fontId="2" fillId="0" borderId="8" xfId="0" applyFont="1" applyFill="1" applyBorder="1" applyAlignment="1">
      <alignment vertical="center" wrapText="1"/>
    </xf>
    <xf numFmtId="0" fontId="2" fillId="0" borderId="1" xfId="0" applyFont="1" applyBorder="1" applyAlignment="1">
      <alignment vertical="center"/>
    </xf>
    <xf numFmtId="0" fontId="2" fillId="0" borderId="8" xfId="0" applyFont="1" applyBorder="1" applyAlignment="1">
      <alignment vertical="center" wrapText="1"/>
    </xf>
    <xf numFmtId="0" fontId="3" fillId="0" borderId="15" xfId="0" applyFont="1" applyBorder="1" applyAlignment="1">
      <alignment vertical="top" wrapText="1"/>
    </xf>
    <xf numFmtId="0" fontId="3" fillId="2" borderId="4" xfId="0" applyFont="1" applyFill="1" applyBorder="1" applyAlignment="1">
      <alignment vertical="top"/>
    </xf>
    <xf numFmtId="0" fontId="3" fillId="2" borderId="5" xfId="0" applyFont="1" applyFill="1" applyBorder="1" applyAlignment="1">
      <alignment vertical="center" wrapText="1"/>
    </xf>
    <xf numFmtId="0" fontId="3" fillId="2" borderId="11" xfId="0" applyFont="1" applyFill="1" applyBorder="1" applyAlignment="1">
      <alignment vertical="center" wrapText="1"/>
    </xf>
    <xf numFmtId="0" fontId="3" fillId="2" borderId="5" xfId="0" applyFont="1" applyFill="1" applyBorder="1" applyAlignment="1">
      <alignment vertical="top" wrapText="1"/>
    </xf>
    <xf numFmtId="0" fontId="3" fillId="2" borderId="11" xfId="0" applyFont="1" applyFill="1" applyBorder="1" applyAlignment="1">
      <alignment vertical="top" wrapText="1"/>
    </xf>
    <xf numFmtId="0" fontId="2" fillId="0" borderId="15" xfId="0" applyFont="1" applyBorder="1" applyAlignment="1">
      <alignment vertical="top" wrapText="1"/>
    </xf>
    <xf numFmtId="0" fontId="2" fillId="0" borderId="8" xfId="0" applyFont="1" applyBorder="1" applyAlignment="1">
      <alignment vertical="center"/>
    </xf>
    <xf numFmtId="0" fontId="3" fillId="2" borderId="6" xfId="0" applyFont="1" applyFill="1" applyBorder="1" applyAlignment="1">
      <alignment vertical="top"/>
    </xf>
    <xf numFmtId="0" fontId="3" fillId="0" borderId="2" xfId="0" applyFont="1" applyBorder="1" applyAlignment="1">
      <alignment vertical="top" wrapText="1"/>
    </xf>
    <xf numFmtId="0" fontId="2" fillId="0" borderId="10" xfId="0" applyFont="1" applyBorder="1" applyAlignment="1">
      <alignment vertical="center"/>
    </xf>
    <xf numFmtId="0" fontId="2" fillId="0" borderId="10" xfId="0" applyFont="1" applyBorder="1" applyAlignment="1">
      <alignment vertical="center" wrapText="1"/>
    </xf>
    <xf numFmtId="0" fontId="3" fillId="2" borderId="9" xfId="0" applyFont="1" applyFill="1" applyBorder="1" applyAlignment="1">
      <alignment vertical="top" wrapText="1"/>
    </xf>
    <xf numFmtId="0" fontId="3" fillId="2" borderId="13" xfId="0" applyFont="1" applyFill="1" applyBorder="1" applyAlignment="1">
      <alignment vertical="top" wrapText="1"/>
    </xf>
    <xf numFmtId="0" fontId="3" fillId="2" borderId="8" xfId="0" applyFont="1" applyFill="1" applyBorder="1" applyAlignment="1">
      <alignment vertical="top" wrapText="1"/>
    </xf>
    <xf numFmtId="0" fontId="3" fillId="2" borderId="1" xfId="0" applyFont="1" applyFill="1" applyBorder="1" applyAlignment="1">
      <alignment vertical="top" wrapText="1"/>
    </xf>
    <xf numFmtId="0" fontId="2" fillId="0" borderId="9" xfId="0" applyFont="1" applyBorder="1" applyAlignment="1">
      <alignment horizontal="center" vertical="center"/>
    </xf>
    <xf numFmtId="0" fontId="2" fillId="0" borderId="15" xfId="0" applyFont="1" applyBorder="1" applyAlignment="1">
      <alignment horizontal="center" vertical="center"/>
    </xf>
    <xf numFmtId="0" fontId="2" fillId="0" borderId="2" xfId="0" applyFont="1" applyBorder="1" applyAlignment="1">
      <alignment horizontal="center" vertical="center"/>
    </xf>
    <xf numFmtId="0" fontId="2" fillId="2" borderId="9" xfId="0" applyFont="1" applyFill="1" applyBorder="1" applyAlignment="1">
      <alignment horizontal="center" vertical="center" wrapText="1"/>
    </xf>
    <xf numFmtId="0" fontId="0" fillId="0" borderId="0" xfId="0" applyAlignment="1">
      <alignment wrapText="1"/>
    </xf>
    <xf numFmtId="0" fontId="6" fillId="26" borderId="0" xfId="9" applyFont="1" applyFill="1" applyAlignment="1">
      <alignment vertical="center" wrapText="1"/>
    </xf>
    <xf numFmtId="0" fontId="6" fillId="26" borderId="0" xfId="9" applyFont="1" applyFill="1" applyAlignment="1">
      <alignment vertical="center" wrapText="1"/>
    </xf>
    <xf numFmtId="0" fontId="6" fillId="26" borderId="0" xfId="9" applyNumberFormat="1" applyFont="1" applyFill="1" applyBorder="1" applyAlignment="1">
      <alignment horizontal="left" vertical="center" wrapText="1"/>
    </xf>
    <xf numFmtId="165" fontId="6" fillId="26" borderId="0" xfId="3" applyNumberFormat="1" applyFont="1" applyFill="1" applyAlignment="1">
      <alignment horizontal="right" vertical="center"/>
    </xf>
    <xf numFmtId="0" fontId="2" fillId="0" borderId="6" xfId="0" applyFont="1" applyBorder="1" applyAlignment="1">
      <alignment horizontal="left"/>
    </xf>
    <xf numFmtId="0" fontId="2" fillId="0" borderId="0" xfId="0" applyFont="1" applyBorder="1"/>
    <xf numFmtId="0" fontId="2" fillId="0" borderId="0" xfId="0" applyFont="1" applyBorder="1" applyAlignment="1">
      <alignment wrapText="1"/>
    </xf>
    <xf numFmtId="0" fontId="2" fillId="0" borderId="7" xfId="0" applyFont="1" applyBorder="1" applyAlignment="1">
      <alignment horizontal="left"/>
    </xf>
    <xf numFmtId="0" fontId="2" fillId="0" borderId="12" xfId="0" applyFont="1" applyBorder="1" applyAlignment="1">
      <alignment wrapText="1"/>
    </xf>
    <xf numFmtId="0" fontId="2" fillId="0" borderId="0" xfId="0" applyFont="1" applyBorder="1" applyAlignment="1">
      <alignment horizontal="left" wrapText="1" indent="5"/>
    </xf>
    <xf numFmtId="164" fontId="6" fillId="0" borderId="0" xfId="71" applyNumberFormat="1" applyFont="1" applyFill="1" applyBorder="1" applyAlignment="1">
      <alignment horizontal="left" vertical="center" wrapText="1"/>
    </xf>
    <xf numFmtId="0" fontId="2" fillId="2" borderId="5" xfId="0" applyFont="1" applyFill="1" applyBorder="1" applyAlignment="1">
      <alignment wrapText="1"/>
    </xf>
    <xf numFmtId="0" fontId="2" fillId="0" borderId="12" xfId="0" applyFont="1" applyBorder="1" applyAlignment="1">
      <alignment horizontal="left" wrapText="1" indent="5"/>
    </xf>
    <xf numFmtId="0" fontId="2" fillId="2" borderId="9" xfId="0" applyFont="1" applyFill="1" applyBorder="1"/>
    <xf numFmtId="0" fontId="2" fillId="0" borderId="15" xfId="0" applyFont="1" applyBorder="1" applyAlignment="1">
      <alignment horizontal="left"/>
    </xf>
    <xf numFmtId="0" fontId="2" fillId="0" borderId="2" xfId="0" applyFont="1" applyBorder="1" applyAlignment="1">
      <alignment horizontal="left"/>
    </xf>
    <xf numFmtId="0" fontId="2" fillId="0" borderId="4" xfId="0" applyFont="1" applyBorder="1" applyAlignment="1">
      <alignment wrapText="1"/>
    </xf>
    <xf numFmtId="0" fontId="2" fillId="0" borderId="5" xfId="0" applyFont="1" applyBorder="1"/>
    <xf numFmtId="0" fontId="2" fillId="0" borderId="6" xfId="0" applyFont="1" applyBorder="1" applyAlignment="1">
      <alignment horizontal="left" wrapText="1" indent="5"/>
    </xf>
    <xf numFmtId="0" fontId="2" fillId="2" borderId="9" xfId="0" applyFont="1" applyFill="1" applyBorder="1" applyAlignment="1">
      <alignment horizontal="center" vertical="center"/>
    </xf>
    <xf numFmtId="0" fontId="2" fillId="0" borderId="15" xfId="0" applyFont="1" applyFill="1" applyBorder="1" applyAlignment="1">
      <alignment wrapText="1"/>
    </xf>
    <xf numFmtId="0" fontId="2" fillId="0" borderId="15" xfId="0" applyFont="1" applyBorder="1"/>
    <xf numFmtId="0" fontId="2" fillId="0" borderId="2" xfId="0" applyFont="1" applyBorder="1"/>
    <xf numFmtId="0" fontId="2" fillId="0" borderId="9" xfId="0" applyFont="1" applyFill="1" applyBorder="1" applyAlignment="1">
      <alignment wrapText="1"/>
    </xf>
    <xf numFmtId="0" fontId="2" fillId="0" borderId="0" xfId="0" applyFont="1" applyFill="1" applyAlignment="1">
      <alignment horizontal="center" vertical="center"/>
    </xf>
    <xf numFmtId="0" fontId="2" fillId="0" borderId="0" xfId="0" applyFont="1" applyFill="1" applyAlignment="1">
      <alignment vertical="center"/>
    </xf>
    <xf numFmtId="164" fontId="2" fillId="0" borderId="0" xfId="0" applyNumberFormat="1" applyFont="1" applyFill="1" applyAlignment="1">
      <alignment horizontal="center" vertical="center"/>
    </xf>
    <xf numFmtId="164" fontId="6" fillId="0" borderId="0" xfId="3" applyNumberFormat="1" applyFont="1" applyFill="1" applyAlignment="1">
      <alignment horizontal="center" vertical="center"/>
    </xf>
    <xf numFmtId="164" fontId="42" fillId="0" borderId="0" xfId="1" applyNumberFormat="1" applyFont="1" applyFill="1" applyAlignment="1">
      <alignment horizontal="center" vertical="center"/>
    </xf>
    <xf numFmtId="164" fontId="36" fillId="0" borderId="1" xfId="0" applyNumberFormat="1" applyFont="1" applyFill="1" applyBorder="1" applyAlignment="1">
      <alignment horizontal="center" vertical="center"/>
    </xf>
    <xf numFmtId="0" fontId="2" fillId="0" borderId="0" xfId="0" applyFont="1" applyFill="1"/>
    <xf numFmtId="0" fontId="38" fillId="0" borderId="0" xfId="0" applyFont="1" applyFill="1"/>
    <xf numFmtId="0" fontId="38" fillId="0" borderId="1" xfId="0" applyFont="1" applyFill="1" applyBorder="1" applyAlignment="1">
      <alignment horizontal="center" vertical="center"/>
    </xf>
    <xf numFmtId="0" fontId="36" fillId="26"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36" fillId="0" borderId="1" xfId="0" applyFont="1" applyFill="1" applyBorder="1" applyAlignment="1">
      <alignment horizontal="left" vertical="center"/>
    </xf>
    <xf numFmtId="0" fontId="6" fillId="26" borderId="1" xfId="0" applyFont="1" applyFill="1" applyBorder="1" applyAlignment="1">
      <alignment horizontal="left" vertical="center" wrapText="1"/>
    </xf>
    <xf numFmtId="0" fontId="37" fillId="26" borderId="1" xfId="0" applyFont="1" applyFill="1" applyBorder="1" applyAlignment="1">
      <alignment horizontal="center" vertical="center" wrapText="1"/>
    </xf>
    <xf numFmtId="0" fontId="38" fillId="0" borderId="2" xfId="0" applyFont="1" applyFill="1" applyBorder="1" applyAlignment="1">
      <alignment horizontal="center" vertical="center" wrapText="1"/>
    </xf>
    <xf numFmtId="0" fontId="36" fillId="0" borderId="1" xfId="0" applyFont="1" applyFill="1" applyBorder="1" applyAlignment="1">
      <alignment vertical="center"/>
    </xf>
    <xf numFmtId="0" fontId="38" fillId="0" borderId="1" xfId="0" applyFont="1" applyFill="1" applyBorder="1" applyAlignment="1">
      <alignment horizontal="center" vertical="center" wrapText="1"/>
    </xf>
    <xf numFmtId="1" fontId="43" fillId="0" borderId="15" xfId="0" applyNumberFormat="1" applyFont="1" applyFill="1" applyBorder="1" applyAlignment="1">
      <alignment horizontal="center" vertical="center"/>
    </xf>
    <xf numFmtId="0" fontId="36" fillId="0" borderId="1" xfId="0" applyFont="1" applyFill="1" applyBorder="1" applyAlignment="1">
      <alignment horizontal="center" vertical="center"/>
    </xf>
    <xf numFmtId="0" fontId="3" fillId="0" borderId="0" xfId="0" applyFont="1" applyFill="1"/>
    <xf numFmtId="0" fontId="37" fillId="0" borderId="1" xfId="0" applyFont="1" applyFill="1" applyBorder="1" applyAlignment="1">
      <alignment horizontal="center" vertical="center"/>
    </xf>
    <xf numFmtId="0" fontId="2" fillId="26" borderId="0" xfId="0" applyFont="1" applyFill="1"/>
    <xf numFmtId="0" fontId="36" fillId="26" borderId="1" xfId="0" applyFont="1" applyFill="1" applyBorder="1" applyAlignment="1">
      <alignment horizontal="center" vertical="center"/>
    </xf>
    <xf numFmtId="0" fontId="38" fillId="26" borderId="1" xfId="0" applyFont="1" applyFill="1" applyBorder="1" applyAlignment="1">
      <alignment horizontal="center" vertical="center" wrapText="1"/>
    </xf>
    <xf numFmtId="0" fontId="38" fillId="26" borderId="1" xfId="0" applyFont="1" applyFill="1" applyBorder="1" applyAlignment="1">
      <alignment horizontal="center" vertical="center"/>
    </xf>
    <xf numFmtId="0" fontId="38" fillId="26" borderId="0" xfId="0" applyFont="1" applyFill="1"/>
    <xf numFmtId="0" fontId="36" fillId="26" borderId="1" xfId="0" applyFont="1" applyFill="1" applyBorder="1" applyAlignment="1">
      <alignment vertical="top"/>
    </xf>
    <xf numFmtId="0" fontId="6" fillId="26" borderId="0" xfId="0" applyFont="1" applyFill="1"/>
    <xf numFmtId="0" fontId="36" fillId="26" borderId="27" xfId="0" applyFont="1" applyFill="1" applyBorder="1" applyAlignment="1">
      <alignment horizontal="center" vertical="center"/>
    </xf>
    <xf numFmtId="164" fontId="41" fillId="0" borderId="0" xfId="0" applyNumberFormat="1" applyFont="1" applyFill="1" applyAlignment="1">
      <alignment horizontal="center" vertical="center"/>
    </xf>
    <xf numFmtId="164" fontId="41" fillId="0" borderId="0" xfId="3" applyNumberFormat="1" applyFont="1" applyFill="1" applyAlignment="1">
      <alignment horizontal="center" vertical="center"/>
    </xf>
    <xf numFmtId="0" fontId="2" fillId="28" borderId="0" xfId="0" applyFont="1" applyFill="1"/>
    <xf numFmtId="0" fontId="36" fillId="26"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1" fontId="43" fillId="0" borderId="6" xfId="0" applyNumberFormat="1" applyFont="1" applyFill="1" applyBorder="1" applyAlignment="1">
      <alignment horizontal="center" vertical="center"/>
    </xf>
    <xf numFmtId="1" fontId="43" fillId="0" borderId="0" xfId="0" applyNumberFormat="1" applyFont="1" applyFill="1" applyBorder="1" applyAlignment="1">
      <alignment horizontal="center" vertical="center"/>
    </xf>
    <xf numFmtId="1" fontId="43" fillId="0" borderId="26" xfId="0" applyNumberFormat="1" applyFont="1" applyFill="1" applyBorder="1" applyAlignment="1">
      <alignment horizontal="center" vertical="center"/>
    </xf>
    <xf numFmtId="0" fontId="38" fillId="0" borderId="2" xfId="0" applyFont="1" applyFill="1" applyBorder="1" applyAlignment="1">
      <alignment horizontal="center" vertical="center"/>
    </xf>
    <xf numFmtId="0" fontId="6" fillId="0" borderId="1" xfId="0" applyFont="1" applyFill="1" applyBorder="1" applyAlignment="1">
      <alignment horizontal="center" vertical="center" wrapText="1"/>
    </xf>
    <xf numFmtId="0" fontId="32" fillId="0" borderId="2" xfId="0" applyFont="1" applyFill="1" applyBorder="1" applyAlignment="1">
      <alignment horizontal="left" vertical="center" wrapText="1"/>
    </xf>
    <xf numFmtId="164" fontId="6" fillId="0" borderId="2" xfId="0" applyNumberFormat="1" applyFont="1" applyFill="1" applyBorder="1" applyAlignment="1">
      <alignment horizontal="center" vertical="center"/>
    </xf>
    <xf numFmtId="164" fontId="32" fillId="0" borderId="1" xfId="0" applyNumberFormat="1" applyFont="1" applyFill="1" applyBorder="1" applyAlignment="1">
      <alignment horizontal="center" vertical="center"/>
    </xf>
    <xf numFmtId="0" fontId="32" fillId="0" borderId="1" xfId="0" applyFont="1" applyFill="1" applyBorder="1" applyAlignment="1">
      <alignment vertical="center" wrapText="1"/>
    </xf>
    <xf numFmtId="164" fontId="6" fillId="0" borderId="1" xfId="0" applyNumberFormat="1" applyFont="1" applyFill="1" applyBorder="1" applyAlignment="1">
      <alignment horizontal="center" vertical="center"/>
    </xf>
    <xf numFmtId="166" fontId="6" fillId="0" borderId="1" xfId="6" applyNumberFormat="1" applyFont="1" applyFill="1" applyBorder="1" applyAlignment="1">
      <alignment horizontal="center" vertical="center" wrapText="1"/>
    </xf>
    <xf numFmtId="166" fontId="6" fillId="0" borderId="8" xfId="6" applyNumberFormat="1" applyFont="1" applyFill="1" applyBorder="1" applyAlignment="1">
      <alignment horizontal="center" vertical="center" wrapText="1"/>
    </xf>
    <xf numFmtId="164" fontId="36" fillId="0" borderId="1" xfId="0" applyNumberFormat="1" applyFont="1" applyFill="1" applyBorder="1" applyAlignment="1">
      <alignment horizontal="center" vertical="center" wrapText="1"/>
    </xf>
    <xf numFmtId="49" fontId="37" fillId="0" borderId="1" xfId="0" applyNumberFormat="1" applyFont="1" applyFill="1" applyBorder="1" applyAlignment="1">
      <alignment horizontal="left" vertical="center" wrapText="1"/>
    </xf>
    <xf numFmtId="49" fontId="36" fillId="0" borderId="1" xfId="0" applyNumberFormat="1" applyFont="1" applyFill="1" applyBorder="1" applyAlignment="1">
      <alignment horizontal="left" vertical="center" wrapText="1"/>
    </xf>
    <xf numFmtId="0" fontId="6" fillId="0" borderId="1" xfId="3" applyFont="1" applyFill="1" applyBorder="1" applyAlignment="1">
      <alignment horizontal="left" vertical="center" wrapText="1"/>
    </xf>
    <xf numFmtId="0" fontId="37" fillId="0" borderId="1" xfId="0" applyFont="1" applyFill="1" applyBorder="1" applyAlignment="1">
      <alignment vertical="center" wrapText="1"/>
    </xf>
    <xf numFmtId="0" fontId="32" fillId="0" borderId="1" xfId="0" applyFont="1" applyFill="1" applyBorder="1" applyAlignment="1">
      <alignment horizontal="center" vertical="center" wrapText="1"/>
    </xf>
    <xf numFmtId="164" fontId="36" fillId="0" borderId="2" xfId="0" applyNumberFormat="1" applyFont="1" applyFill="1" applyBorder="1" applyAlignment="1">
      <alignment horizontal="center" vertical="center"/>
    </xf>
    <xf numFmtId="0" fontId="32" fillId="0" borderId="1" xfId="0" applyFont="1" applyFill="1" applyBorder="1" applyAlignment="1">
      <alignment vertical="center"/>
    </xf>
    <xf numFmtId="164" fontId="38" fillId="0" borderId="2" xfId="0" applyNumberFormat="1" applyFont="1" applyFill="1" applyBorder="1" applyAlignment="1">
      <alignment horizontal="center" vertical="center"/>
    </xf>
    <xf numFmtId="0" fontId="3" fillId="0" borderId="1" xfId="0" applyFont="1" applyFill="1" applyBorder="1" applyAlignment="1">
      <alignment vertical="center" wrapText="1"/>
    </xf>
    <xf numFmtId="0" fontId="6" fillId="0" borderId="13" xfId="0" applyFont="1" applyFill="1" applyBorder="1" applyAlignment="1">
      <alignment horizontal="center" vertical="center"/>
    </xf>
    <xf numFmtId="0" fontId="2" fillId="26" borderId="0" xfId="0" applyFont="1" applyFill="1" applyAlignment="1">
      <alignment horizontal="center"/>
    </xf>
    <xf numFmtId="0" fontId="6" fillId="26" borderId="28" xfId="0" applyFont="1" applyFill="1" applyBorder="1" applyAlignment="1"/>
    <xf numFmtId="0" fontId="6" fillId="26" borderId="29" xfId="0" applyFont="1" applyFill="1" applyBorder="1" applyAlignment="1"/>
    <xf numFmtId="0" fontId="6" fillId="26" borderId="32" xfId="0" applyFont="1" applyFill="1" applyBorder="1" applyAlignment="1">
      <alignment horizontal="center" vertical="center" wrapText="1"/>
    </xf>
    <xf numFmtId="0" fontId="6" fillId="26" borderId="33" xfId="0" applyFont="1" applyFill="1" applyBorder="1" applyAlignment="1">
      <alignment horizontal="center" vertical="center" wrapText="1"/>
    </xf>
    <xf numFmtId="0" fontId="6" fillId="26" borderId="37" xfId="0" applyFont="1" applyFill="1" applyBorder="1"/>
    <xf numFmtId="0" fontId="6" fillId="26" borderId="0" xfId="0" applyFont="1" applyFill="1" applyBorder="1"/>
    <xf numFmtId="0" fontId="6" fillId="26" borderId="38" xfId="0" applyFont="1" applyFill="1" applyBorder="1"/>
    <xf numFmtId="0" fontId="6" fillId="26" borderId="39" xfId="0" applyFont="1" applyFill="1" applyBorder="1"/>
    <xf numFmtId="0" fontId="37" fillId="26" borderId="39" xfId="0" applyFont="1" applyFill="1" applyBorder="1" applyAlignment="1">
      <alignment horizontal="left"/>
    </xf>
    <xf numFmtId="168" fontId="36" fillId="26" borderId="40" xfId="0" applyNumberFormat="1" applyFont="1" applyFill="1" applyBorder="1" applyAlignment="1">
      <alignment horizontal="center" vertical="center"/>
    </xf>
    <xf numFmtId="0" fontId="36" fillId="26" borderId="37" xfId="0" applyFont="1" applyFill="1" applyBorder="1" applyAlignment="1">
      <alignment horizontal="left"/>
    </xf>
    <xf numFmtId="0" fontId="6" fillId="26" borderId="42" xfId="0" applyFont="1" applyFill="1" applyBorder="1"/>
    <xf numFmtId="0" fontId="36" fillId="26" borderId="5" xfId="0" applyFont="1" applyFill="1" applyBorder="1" applyAlignment="1">
      <alignment vertical="center"/>
    </xf>
    <xf numFmtId="0" fontId="6" fillId="26" borderId="13" xfId="0" applyFont="1" applyFill="1" applyBorder="1"/>
    <xf numFmtId="0" fontId="6" fillId="26" borderId="43" xfId="0" applyFont="1" applyFill="1" applyBorder="1"/>
    <xf numFmtId="0" fontId="6" fillId="26" borderId="12" xfId="0" applyFont="1" applyFill="1" applyBorder="1" applyAlignment="1">
      <alignment vertical="center"/>
    </xf>
    <xf numFmtId="0" fontId="6" fillId="26" borderId="12" xfId="0" applyFont="1" applyFill="1" applyBorder="1" applyAlignment="1">
      <alignment horizontal="left" vertical="center" wrapText="1"/>
    </xf>
    <xf numFmtId="166" fontId="6" fillId="26" borderId="10" xfId="6" applyNumberFormat="1" applyFont="1" applyFill="1" applyBorder="1" applyAlignment="1">
      <alignment horizontal="left" vertical="center" wrapText="1"/>
    </xf>
    <xf numFmtId="168" fontId="6" fillId="26" borderId="1" xfId="0" applyNumberFormat="1" applyFont="1" applyFill="1" applyBorder="1" applyAlignment="1">
      <alignment horizontal="center" vertical="center" wrapText="1"/>
    </xf>
    <xf numFmtId="0" fontId="36" fillId="26" borderId="1" xfId="0" applyFont="1" applyFill="1" applyBorder="1" applyAlignment="1">
      <alignment horizontal="left" wrapText="1"/>
    </xf>
    <xf numFmtId="0" fontId="6" fillId="26" borderId="9" xfId="0" applyFont="1" applyFill="1" applyBorder="1" applyAlignment="1">
      <alignment horizontal="left" vertical="center" wrapText="1"/>
    </xf>
    <xf numFmtId="0" fontId="6" fillId="26" borderId="1" xfId="0" applyFont="1" applyFill="1" applyBorder="1" applyAlignment="1">
      <alignment horizontal="left" wrapText="1"/>
    </xf>
    <xf numFmtId="0" fontId="6" fillId="26" borderId="1" xfId="0" applyFont="1" applyFill="1" applyBorder="1" applyAlignment="1">
      <alignment vertical="center" wrapText="1"/>
    </xf>
    <xf numFmtId="166" fontId="6" fillId="26" borderId="7" xfId="6" applyNumberFormat="1" applyFont="1" applyFill="1" applyBorder="1" applyAlignment="1">
      <alignment horizontal="left" vertical="center" wrapText="1"/>
    </xf>
    <xf numFmtId="166" fontId="6" fillId="26" borderId="3" xfId="6" applyNumberFormat="1" applyFont="1" applyFill="1" applyBorder="1" applyAlignment="1">
      <alignment horizontal="left" vertical="center" wrapText="1"/>
    </xf>
    <xf numFmtId="0" fontId="6" fillId="26" borderId="1" xfId="80" applyFont="1" applyFill="1" applyBorder="1" applyAlignment="1">
      <alignment horizontal="left" vertical="center" wrapText="1"/>
    </xf>
    <xf numFmtId="0" fontId="6" fillId="26" borderId="8" xfId="0" applyFont="1" applyFill="1" applyBorder="1" applyAlignment="1">
      <alignment horizontal="center" vertical="center" wrapText="1"/>
    </xf>
    <xf numFmtId="0" fontId="6" fillId="26" borderId="13" xfId="0" applyFont="1" applyFill="1" applyBorder="1" applyAlignment="1">
      <alignment horizontal="center" wrapText="1"/>
    </xf>
    <xf numFmtId="166" fontId="6" fillId="26" borderId="7" xfId="6" applyNumberFormat="1" applyFont="1" applyFill="1" applyBorder="1" applyAlignment="1">
      <alignment horizontal="center" vertical="center" wrapText="1"/>
    </xf>
    <xf numFmtId="0" fontId="32" fillId="26" borderId="1" xfId="0" applyFont="1" applyFill="1" applyBorder="1" applyAlignment="1">
      <alignment horizontal="left" vertical="center" wrapText="1"/>
    </xf>
    <xf numFmtId="0" fontId="6" fillId="26" borderId="37" xfId="0" applyFont="1" applyFill="1" applyBorder="1" applyAlignment="1">
      <alignment vertical="top"/>
    </xf>
    <xf numFmtId="0" fontId="6" fillId="26" borderId="0" xfId="0" applyFont="1" applyFill="1" applyBorder="1" applyAlignment="1">
      <alignment vertical="top"/>
    </xf>
    <xf numFmtId="0" fontId="6" fillId="26" borderId="0" xfId="0" applyFont="1" applyFill="1" applyBorder="1" applyAlignment="1">
      <alignment horizontal="left" vertical="top" wrapText="1"/>
    </xf>
    <xf numFmtId="0" fontId="37" fillId="26" borderId="13" xfId="0" applyFont="1" applyFill="1" applyBorder="1" applyAlignment="1">
      <alignment horizontal="center" vertical="center" wrapText="1"/>
    </xf>
    <xf numFmtId="0" fontId="6" fillId="26" borderId="0" xfId="0" applyFont="1" applyFill="1" applyAlignment="1">
      <alignment vertical="top"/>
    </xf>
    <xf numFmtId="0" fontId="35" fillId="0" borderId="0" xfId="0" applyFont="1"/>
    <xf numFmtId="0" fontId="6" fillId="2" borderId="44" xfId="0" applyFont="1" applyFill="1" applyBorder="1" applyAlignment="1"/>
    <xf numFmtId="0" fontId="6" fillId="2" borderId="29" xfId="0" applyFont="1" applyFill="1" applyBorder="1" applyAlignment="1"/>
    <xf numFmtId="0" fontId="40" fillId="0" borderId="0" xfId="0" applyFont="1"/>
    <xf numFmtId="0" fontId="6" fillId="2" borderId="42" xfId="0" applyFont="1" applyFill="1" applyBorder="1" applyAlignment="1">
      <alignment horizontal="center" vertical="center" wrapText="1"/>
    </xf>
    <xf numFmtId="0" fontId="6" fillId="2" borderId="25" xfId="0" applyFont="1" applyFill="1" applyBorder="1" applyAlignment="1">
      <alignment horizontal="center" vertical="center" wrapText="1"/>
    </xf>
    <xf numFmtId="0" fontId="40" fillId="0" borderId="30" xfId="0" applyFont="1" applyBorder="1"/>
    <xf numFmtId="0" fontId="6" fillId="0" borderId="30" xfId="0" applyFont="1" applyBorder="1"/>
    <xf numFmtId="0" fontId="36" fillId="0" borderId="31" xfId="0" applyFont="1" applyBorder="1" applyAlignment="1">
      <alignment horizontal="left"/>
    </xf>
    <xf numFmtId="0" fontId="35" fillId="2" borderId="40" xfId="0" applyFont="1" applyFill="1" applyBorder="1"/>
    <xf numFmtId="0" fontId="2" fillId="2" borderId="39" xfId="0" applyFont="1" applyFill="1" applyBorder="1"/>
    <xf numFmtId="0" fontId="52" fillId="2" borderId="39" xfId="0" applyFont="1" applyFill="1" applyBorder="1" applyAlignment="1">
      <alignment horizontal="center" vertical="center"/>
    </xf>
    <xf numFmtId="0" fontId="52" fillId="2" borderId="39" xfId="0" applyFont="1" applyFill="1" applyBorder="1" applyAlignment="1">
      <alignment horizontal="left"/>
    </xf>
    <xf numFmtId="0" fontId="2" fillId="2" borderId="14" xfId="0" applyFont="1" applyFill="1" applyBorder="1" applyAlignment="1">
      <alignment horizontal="left"/>
    </xf>
    <xf numFmtId="0" fontId="2" fillId="2" borderId="0" xfId="0" applyFont="1" applyFill="1" applyBorder="1"/>
    <xf numFmtId="0" fontId="38" fillId="2" borderId="1"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2" fillId="2" borderId="50" xfId="0" applyFont="1" applyFill="1" applyBorder="1"/>
    <xf numFmtId="0" fontId="2" fillId="2" borderId="3" xfId="0" applyFont="1" applyFill="1" applyBorder="1" applyAlignment="1">
      <alignment vertical="center"/>
    </xf>
    <xf numFmtId="166" fontId="36" fillId="0" borderId="1" xfId="6" applyNumberFormat="1" applyFont="1" applyFill="1" applyBorder="1" applyAlignment="1">
      <alignment horizontal="center" vertical="center" wrapText="1"/>
    </xf>
    <xf numFmtId="0" fontId="2" fillId="2" borderId="1" xfId="0" applyFont="1" applyFill="1" applyBorder="1"/>
    <xf numFmtId="0" fontId="38" fillId="2" borderId="2" xfId="0" applyFont="1" applyFill="1" applyBorder="1" applyAlignment="1">
      <alignment horizontal="center" vertical="center" wrapText="1"/>
    </xf>
    <xf numFmtId="0" fontId="2" fillId="2" borderId="2" xfId="0" applyFont="1" applyFill="1" applyBorder="1" applyAlignment="1">
      <alignment horizontal="left" vertical="center" wrapText="1"/>
    </xf>
    <xf numFmtId="0" fontId="2" fillId="2" borderId="25" xfId="0" applyFont="1" applyFill="1" applyBorder="1"/>
    <xf numFmtId="0" fontId="2" fillId="2" borderId="5" xfId="0" applyFont="1" applyFill="1" applyBorder="1" applyAlignment="1">
      <alignment vertical="center"/>
    </xf>
    <xf numFmtId="0" fontId="35" fillId="0" borderId="0" xfId="0" applyFont="1" applyFill="1"/>
    <xf numFmtId="0" fontId="2" fillId="2" borderId="15" xfId="0" applyFont="1" applyFill="1" applyBorder="1"/>
    <xf numFmtId="168" fontId="52" fillId="2" borderId="52" xfId="0" applyNumberFormat="1" applyFont="1" applyFill="1" applyBorder="1" applyAlignment="1">
      <alignment horizontal="center" vertical="center"/>
    </xf>
    <xf numFmtId="0" fontId="2" fillId="2" borderId="54" xfId="0" applyFont="1" applyFill="1" applyBorder="1"/>
    <xf numFmtId="0" fontId="2" fillId="2" borderId="55" xfId="0" applyFont="1" applyFill="1" applyBorder="1" applyAlignment="1">
      <alignment vertical="center"/>
    </xf>
    <xf numFmtId="0" fontId="36" fillId="26" borderId="57" xfId="0" applyFont="1" applyFill="1" applyBorder="1" applyAlignment="1">
      <alignment horizontal="center" vertical="center" wrapText="1"/>
    </xf>
    <xf numFmtId="0" fontId="2" fillId="2" borderId="57" xfId="0" applyFont="1" applyFill="1" applyBorder="1"/>
    <xf numFmtId="0" fontId="6" fillId="2" borderId="14" xfId="0" applyFont="1" applyFill="1" applyBorder="1" applyAlignment="1">
      <alignment horizontal="left"/>
    </xf>
    <xf numFmtId="0" fontId="6" fillId="2" borderId="0" xfId="0" applyFont="1" applyFill="1" applyBorder="1"/>
    <xf numFmtId="0" fontId="6" fillId="2" borderId="2" xfId="0" applyFont="1" applyFill="1" applyBorder="1" applyAlignment="1">
      <alignment horizontal="left" vertical="center" wrapText="1"/>
    </xf>
    <xf numFmtId="0" fontId="6" fillId="2" borderId="54" xfId="0" applyFont="1" applyFill="1" applyBorder="1"/>
    <xf numFmtId="0" fontId="6" fillId="2" borderId="55" xfId="0" applyFont="1" applyFill="1" applyBorder="1" applyAlignment="1">
      <alignment vertical="center"/>
    </xf>
    <xf numFmtId="0" fontId="37" fillId="26" borderId="57" xfId="0" applyFont="1" applyFill="1" applyBorder="1" applyAlignment="1">
      <alignment horizontal="center" vertical="center" wrapText="1"/>
    </xf>
    <xf numFmtId="168" fontId="2" fillId="2" borderId="46" xfId="0" applyNumberFormat="1" applyFont="1" applyFill="1" applyBorder="1" applyAlignment="1">
      <alignment horizontal="center" vertical="center"/>
    </xf>
    <xf numFmtId="0" fontId="36" fillId="26" borderId="1" xfId="0" applyFont="1" applyFill="1" applyBorder="1" applyAlignment="1">
      <alignment horizontal="center" vertical="top"/>
    </xf>
    <xf numFmtId="0" fontId="36" fillId="26" borderId="1" xfId="0" applyFont="1" applyFill="1" applyBorder="1" applyAlignment="1">
      <alignment vertical="center"/>
    </xf>
    <xf numFmtId="0" fontId="36" fillId="26" borderId="1" xfId="0" applyFont="1" applyFill="1" applyBorder="1" applyAlignment="1">
      <alignment horizontal="center" vertical="center" wrapText="1"/>
    </xf>
    <xf numFmtId="0" fontId="36" fillId="29" borderId="0" xfId="0" applyFont="1" applyFill="1" applyAlignment="1">
      <alignment vertical="top"/>
    </xf>
    <xf numFmtId="0" fontId="36" fillId="0" borderId="0" xfId="0" applyFont="1" applyAlignment="1">
      <alignment vertical="top"/>
    </xf>
    <xf numFmtId="0" fontId="6" fillId="0" borderId="0" xfId="0" applyFont="1" applyAlignment="1">
      <alignment vertical="top"/>
    </xf>
    <xf numFmtId="0" fontId="34" fillId="0" borderId="0" xfId="0" applyFont="1" applyAlignment="1">
      <alignment vertical="top"/>
    </xf>
    <xf numFmtId="0" fontId="54" fillId="29" borderId="0" xfId="0" applyFont="1" applyFill="1" applyAlignment="1">
      <alignment horizontal="center" vertical="top"/>
    </xf>
    <xf numFmtId="0" fontId="36" fillId="26" borderId="0" xfId="0" applyFont="1" applyFill="1" applyAlignment="1">
      <alignment vertical="top" wrapText="1"/>
    </xf>
    <xf numFmtId="0" fontId="36" fillId="26" borderId="27" xfId="0" applyFont="1" applyFill="1" applyBorder="1" applyAlignment="1">
      <alignment vertical="top"/>
    </xf>
    <xf numFmtId="0" fontId="36" fillId="26" borderId="27" xfId="0" applyFont="1" applyFill="1" applyBorder="1" applyAlignment="1">
      <alignment horizontal="center" vertical="top"/>
    </xf>
    <xf numFmtId="166" fontId="6" fillId="26" borderId="0" xfId="0" applyNumberFormat="1" applyFont="1" applyFill="1" applyAlignment="1">
      <alignment vertical="top"/>
    </xf>
    <xf numFmtId="49" fontId="56" fillId="26" borderId="2" xfId="0" applyNumberFormat="1" applyFont="1" applyFill="1" applyBorder="1" applyAlignment="1">
      <alignment vertical="top"/>
    </xf>
    <xf numFmtId="0" fontId="0" fillId="26" borderId="2" xfId="0" applyFont="1" applyFill="1" applyBorder="1" applyAlignment="1">
      <alignment horizontal="center" vertical="top"/>
    </xf>
    <xf numFmtId="169" fontId="0" fillId="26" borderId="51" xfId="1" applyNumberFormat="1" applyFont="1" applyFill="1" applyBorder="1" applyAlignment="1">
      <alignment horizontal="center" vertical="top"/>
    </xf>
    <xf numFmtId="0" fontId="0" fillId="26" borderId="0" xfId="0" applyFill="1"/>
    <xf numFmtId="0" fontId="56" fillId="26" borderId="57" xfId="0" applyFont="1" applyFill="1" applyBorder="1" applyAlignment="1">
      <alignment horizontal="center" vertical="top"/>
    </xf>
    <xf numFmtId="0" fontId="6" fillId="26" borderId="0" xfId="0" applyFont="1" applyFill="1" applyAlignment="1">
      <alignment horizontal="center" vertical="top"/>
    </xf>
    <xf numFmtId="0" fontId="6" fillId="0" borderId="0" xfId="0" applyFont="1" applyAlignment="1">
      <alignment horizontal="center" vertical="top"/>
    </xf>
    <xf numFmtId="164" fontId="32" fillId="0" borderId="2" xfId="0" applyNumberFormat="1" applyFont="1" applyFill="1" applyBorder="1" applyAlignment="1">
      <alignment horizontal="center" vertical="center"/>
    </xf>
    <xf numFmtId="164" fontId="3" fillId="0" borderId="2" xfId="0" applyNumberFormat="1" applyFont="1" applyFill="1" applyBorder="1" applyAlignment="1">
      <alignment horizontal="center" vertical="center"/>
    </xf>
    <xf numFmtId="169" fontId="36" fillId="26" borderId="49" xfId="1" applyNumberFormat="1" applyFont="1" applyFill="1" applyBorder="1" applyAlignment="1">
      <alignment vertical="center"/>
    </xf>
    <xf numFmtId="0" fontId="36" fillId="0" borderId="2" xfId="0" applyFont="1" applyFill="1" applyBorder="1" applyAlignment="1">
      <alignment horizontal="center" vertical="center"/>
    </xf>
    <xf numFmtId="1" fontId="43" fillId="0" borderId="15" xfId="0" applyNumberFormat="1" applyFont="1" applyFill="1" applyBorder="1" applyAlignment="1">
      <alignment horizontal="center" vertical="center"/>
    </xf>
    <xf numFmtId="0" fontId="36" fillId="0" borderId="1" xfId="0" applyFont="1" applyFill="1" applyBorder="1" applyAlignment="1">
      <alignment horizontal="center" vertical="center" wrapText="1"/>
    </xf>
    <xf numFmtId="0" fontId="36" fillId="0" borderId="1" xfId="0" applyFont="1" applyFill="1" applyBorder="1" applyAlignment="1">
      <alignment horizontal="center" vertical="center"/>
    </xf>
    <xf numFmtId="164" fontId="36" fillId="0" borderId="8" xfId="0" applyNumberFormat="1" applyFont="1" applyFill="1" applyBorder="1" applyAlignment="1">
      <alignment horizontal="center" vertical="center"/>
    </xf>
    <xf numFmtId="0" fontId="47" fillId="0" borderId="1" xfId="0" applyFont="1" applyFill="1" applyBorder="1" applyAlignment="1">
      <alignment horizontal="center" vertical="center" wrapText="1"/>
    </xf>
    <xf numFmtId="0" fontId="38" fillId="0" borderId="0" xfId="0" applyFont="1" applyFill="1" applyAlignment="1">
      <alignment vertical="center"/>
    </xf>
    <xf numFmtId="0" fontId="36" fillId="0" borderId="3" xfId="0" applyFont="1" applyFill="1" applyBorder="1" applyAlignment="1">
      <alignment horizontal="left" vertical="center"/>
    </xf>
    <xf numFmtId="0" fontId="36" fillId="0" borderId="1" xfId="0" applyFont="1" applyFill="1" applyBorder="1" applyAlignment="1">
      <alignment horizontal="center" vertical="center"/>
    </xf>
    <xf numFmtId="0" fontId="6" fillId="0" borderId="1" xfId="0" applyFont="1" applyFill="1" applyBorder="1" applyAlignment="1">
      <alignment vertical="center"/>
    </xf>
    <xf numFmtId="164" fontId="2" fillId="0" borderId="0" xfId="0" applyNumberFormat="1" applyFont="1" applyFill="1"/>
    <xf numFmtId="164" fontId="43" fillId="0" borderId="10" xfId="0" applyNumberFormat="1" applyFont="1" applyFill="1" applyBorder="1" applyAlignment="1">
      <alignment horizontal="center" vertical="center"/>
    </xf>
    <xf numFmtId="164" fontId="37" fillId="0" borderId="1" xfId="0" applyNumberFormat="1" applyFont="1" applyFill="1" applyBorder="1" applyAlignment="1">
      <alignment horizontal="center" vertical="center"/>
    </xf>
    <xf numFmtId="1" fontId="43" fillId="0" borderId="15" xfId="0" applyNumberFormat="1" applyFont="1" applyFill="1" applyBorder="1" applyAlignment="1">
      <alignment horizontal="center" vertical="center"/>
    </xf>
    <xf numFmtId="0" fontId="60" fillId="0" borderId="1" xfId="0" applyFont="1" applyFill="1" applyBorder="1" applyAlignment="1">
      <alignment horizontal="center" vertical="center" wrapText="1"/>
    </xf>
    <xf numFmtId="164" fontId="60" fillId="0" borderId="2" xfId="0" applyNumberFormat="1" applyFont="1" applyFill="1" applyBorder="1" applyAlignment="1">
      <alignment horizontal="center" vertical="center"/>
    </xf>
    <xf numFmtId="0" fontId="36" fillId="0" borderId="9" xfId="0" applyFont="1" applyFill="1" applyBorder="1" applyAlignment="1">
      <alignment horizontal="center" vertical="center"/>
    </xf>
    <xf numFmtId="0" fontId="36" fillId="0" borderId="15" xfId="0" applyFont="1" applyFill="1" applyBorder="1" applyAlignment="1">
      <alignment horizontal="center" vertical="center"/>
    </xf>
    <xf numFmtId="0" fontId="36" fillId="0" borderId="2" xfId="0" applyFont="1" applyFill="1" applyBorder="1" applyAlignment="1">
      <alignment horizontal="center" vertical="center"/>
    </xf>
    <xf numFmtId="0" fontId="2" fillId="0" borderId="9" xfId="0" applyFont="1" applyFill="1" applyBorder="1" applyAlignment="1">
      <alignment horizontal="center" vertical="center"/>
    </xf>
    <xf numFmtId="0" fontId="38" fillId="0" borderId="9" xfId="0" applyFont="1" applyFill="1" applyBorder="1" applyAlignment="1">
      <alignment horizontal="center" vertical="center"/>
    </xf>
    <xf numFmtId="0" fontId="38" fillId="0" borderId="2" xfId="0" applyFont="1" applyFill="1" applyBorder="1" applyAlignment="1">
      <alignment horizontal="center" vertical="center"/>
    </xf>
    <xf numFmtId="0" fontId="36" fillId="0" borderId="13" xfId="0" applyFont="1" applyFill="1" applyBorder="1" applyAlignment="1">
      <alignment horizontal="left" vertical="center" wrapText="1"/>
    </xf>
    <xf numFmtId="0" fontId="36" fillId="0" borderId="3" xfId="0" applyFont="1" applyFill="1" applyBorder="1" applyAlignment="1">
      <alignment horizontal="left" vertical="center" wrapText="1"/>
    </xf>
    <xf numFmtId="0" fontId="36" fillId="0" borderId="8" xfId="0" applyFont="1" applyFill="1" applyBorder="1" applyAlignment="1">
      <alignment horizontal="left" vertical="center" wrapText="1"/>
    </xf>
    <xf numFmtId="49" fontId="36" fillId="0" borderId="13" xfId="0" applyNumberFormat="1" applyFont="1" applyFill="1" applyBorder="1" applyAlignment="1">
      <alignment horizontal="left" vertical="center" wrapText="1"/>
    </xf>
    <xf numFmtId="0" fontId="36" fillId="0" borderId="1" xfId="0" applyFont="1" applyFill="1" applyBorder="1" applyAlignment="1">
      <alignment horizontal="left" vertical="center" wrapText="1"/>
    </xf>
    <xf numFmtId="0" fontId="36" fillId="0" borderId="13" xfId="0" applyFont="1" applyFill="1" applyBorder="1" applyAlignment="1">
      <alignment horizontal="center" vertical="center" wrapText="1"/>
    </xf>
    <xf numFmtId="0" fontId="36" fillId="0" borderId="3" xfId="0" applyFont="1" applyFill="1" applyBorder="1" applyAlignment="1">
      <alignment horizontal="center" vertical="center" wrapText="1"/>
    </xf>
    <xf numFmtId="0" fontId="36" fillId="0" borderId="8" xfId="0" applyFont="1" applyFill="1" applyBorder="1" applyAlignment="1">
      <alignment horizontal="center" vertical="center" wrapText="1"/>
    </xf>
    <xf numFmtId="0" fontId="38" fillId="0" borderId="1" xfId="0" applyFont="1" applyFill="1" applyBorder="1" applyAlignment="1">
      <alignment horizontal="center" vertical="center" wrapText="1"/>
    </xf>
    <xf numFmtId="0" fontId="36" fillId="0" borderId="1" xfId="0" applyFont="1" applyFill="1" applyBorder="1" applyAlignment="1">
      <alignment vertical="center" wrapText="1"/>
    </xf>
    <xf numFmtId="0" fontId="36" fillId="0" borderId="1" xfId="0" applyFont="1" applyFill="1" applyBorder="1" applyAlignment="1">
      <alignment vertical="center" wrapText="1"/>
    </xf>
    <xf numFmtId="0" fontId="36" fillId="0" borderId="2" xfId="0" applyFont="1" applyFill="1" applyBorder="1" applyAlignment="1">
      <alignment horizontal="center" vertical="center"/>
    </xf>
    <xf numFmtId="0" fontId="36" fillId="0" borderId="1" xfId="0" applyFont="1" applyFill="1" applyBorder="1" applyAlignment="1">
      <alignment horizontal="left" vertical="center" wrapText="1"/>
    </xf>
    <xf numFmtId="0" fontId="38" fillId="0" borderId="2" xfId="0" applyFont="1" applyFill="1" applyBorder="1" applyAlignment="1">
      <alignment horizontal="center" vertical="center" wrapText="1"/>
    </xf>
    <xf numFmtId="0" fontId="38" fillId="0" borderId="1" xfId="0" applyFont="1" applyFill="1" applyBorder="1" applyAlignment="1">
      <alignment horizontal="center" vertical="center" wrapText="1"/>
    </xf>
    <xf numFmtId="0" fontId="38" fillId="0" borderId="2" xfId="0" applyFont="1" applyFill="1" applyBorder="1" applyAlignment="1">
      <alignment horizontal="center" vertical="center"/>
    </xf>
    <xf numFmtId="0" fontId="36" fillId="0" borderId="8" xfId="0" applyFont="1" applyFill="1" applyBorder="1" applyAlignment="1">
      <alignment horizontal="left" vertical="center" wrapText="1"/>
    </xf>
    <xf numFmtId="0" fontId="6" fillId="26" borderId="1" xfId="0" applyFont="1" applyFill="1" applyBorder="1" applyAlignment="1">
      <alignment horizontal="center" vertical="center" wrapText="1"/>
    </xf>
    <xf numFmtId="0" fontId="36" fillId="26" borderId="2" xfId="0" applyFont="1" applyFill="1" applyBorder="1" applyAlignment="1">
      <alignment horizontal="center" vertical="center" wrapText="1"/>
    </xf>
    <xf numFmtId="0" fontId="36" fillId="26" borderId="2" xfId="0" applyFont="1" applyFill="1" applyBorder="1" applyAlignment="1">
      <alignment vertical="center"/>
    </xf>
    <xf numFmtId="0" fontId="6" fillId="0" borderId="2" xfId="0" applyFont="1" applyFill="1" applyBorder="1" applyAlignment="1">
      <alignment horizontal="center" vertical="center"/>
    </xf>
    <xf numFmtId="0" fontId="36" fillId="0" borderId="2" xfId="0" applyFont="1" applyFill="1" applyBorder="1" applyAlignment="1">
      <alignment horizontal="left" vertical="center"/>
    </xf>
    <xf numFmtId="0" fontId="2" fillId="0" borderId="1" xfId="0" applyFont="1" applyFill="1" applyBorder="1" applyAlignment="1">
      <alignment horizontal="center" vertical="center"/>
    </xf>
    <xf numFmtId="0" fontId="36" fillId="0" borderId="2" xfId="0" applyFont="1" applyFill="1" applyBorder="1" applyAlignment="1">
      <alignment horizontal="center" vertical="center" wrapText="1"/>
    </xf>
    <xf numFmtId="0" fontId="36" fillId="0" borderId="12" xfId="0" applyFont="1" applyFill="1" applyBorder="1" applyAlignment="1">
      <alignment horizontal="center" vertical="center"/>
    </xf>
    <xf numFmtId="0" fontId="2" fillId="0" borderId="1" xfId="0" applyFont="1" applyFill="1" applyBorder="1" applyAlignment="1">
      <alignment horizontal="left" vertical="center" wrapText="1"/>
    </xf>
    <xf numFmtId="0" fontId="2" fillId="0" borderId="1" xfId="0" applyFont="1" applyFill="1" applyBorder="1"/>
    <xf numFmtId="0" fontId="36" fillId="0" borderId="12" xfId="0" applyFont="1" applyFill="1" applyBorder="1" applyAlignment="1">
      <alignment horizontal="left" vertical="center" wrapText="1"/>
    </xf>
    <xf numFmtId="0" fontId="36" fillId="0" borderId="3" xfId="0" applyFont="1" applyFill="1" applyBorder="1" applyAlignment="1">
      <alignment horizontal="center" vertical="center"/>
    </xf>
    <xf numFmtId="0" fontId="32" fillId="0" borderId="3" xfId="0" applyFont="1" applyFill="1" applyBorder="1" applyAlignment="1">
      <alignment horizontal="left" vertical="center" wrapText="1"/>
    </xf>
    <xf numFmtId="0" fontId="32" fillId="0" borderId="1" xfId="0" applyFont="1" applyFill="1" applyBorder="1" applyAlignment="1">
      <alignment horizontal="left" vertical="center" wrapText="1"/>
    </xf>
    <xf numFmtId="0" fontId="6" fillId="0" borderId="13" xfId="0" applyFont="1" applyFill="1" applyBorder="1" applyAlignment="1">
      <alignment vertical="center"/>
    </xf>
    <xf numFmtId="0" fontId="6" fillId="0" borderId="3" xfId="0" applyFont="1" applyFill="1" applyBorder="1" applyAlignment="1">
      <alignment horizontal="left" vertical="center" wrapText="1"/>
    </xf>
    <xf numFmtId="0" fontId="6" fillId="0" borderId="10" xfId="0" applyFont="1" applyFill="1" applyBorder="1" applyAlignment="1">
      <alignment horizontal="left" vertical="center" wrapText="1"/>
    </xf>
    <xf numFmtId="164" fontId="32" fillId="0" borderId="1" xfId="75" applyNumberFormat="1" applyFont="1" applyFill="1" applyBorder="1" applyAlignment="1">
      <alignment horizontal="center" vertical="center" wrapText="1"/>
    </xf>
    <xf numFmtId="164" fontId="32" fillId="0" borderId="1" xfId="0" applyNumberFormat="1" applyFont="1" applyFill="1" applyBorder="1" applyAlignment="1">
      <alignment horizontal="center" vertical="center" wrapText="1"/>
    </xf>
    <xf numFmtId="164" fontId="44" fillId="0" borderId="1" xfId="73" applyNumberFormat="1" applyFont="1" applyFill="1" applyBorder="1" applyAlignment="1">
      <alignment horizontal="center" vertical="center" wrapText="1"/>
    </xf>
    <xf numFmtId="0" fontId="6" fillId="0" borderId="0" xfId="0" applyFont="1" applyFill="1" applyAlignment="1">
      <alignment vertical="center"/>
    </xf>
    <xf numFmtId="166" fontId="6" fillId="0" borderId="1" xfId="6" applyNumberFormat="1" applyFont="1" applyFill="1" applyBorder="1" applyAlignment="1">
      <alignment horizontal="left" vertical="center" wrapText="1"/>
    </xf>
    <xf numFmtId="167" fontId="32" fillId="0" borderId="1" xfId="79" applyNumberFormat="1" applyFont="1" applyFill="1" applyBorder="1" applyAlignment="1">
      <alignment horizontal="center" vertical="center"/>
    </xf>
    <xf numFmtId="0" fontId="32" fillId="0" borderId="8" xfId="0" applyFont="1" applyFill="1" applyBorder="1" applyAlignment="1">
      <alignment horizontal="left" vertical="center" wrapText="1"/>
    </xf>
    <xf numFmtId="0" fontId="36" fillId="0" borderId="2" xfId="0" applyFont="1" applyFill="1" applyBorder="1" applyAlignment="1">
      <alignment vertical="center" wrapText="1"/>
    </xf>
    <xf numFmtId="0" fontId="6" fillId="0" borderId="1" xfId="0" applyFont="1" applyFill="1" applyBorder="1" applyAlignment="1">
      <alignment vertical="center" wrapText="1"/>
    </xf>
    <xf numFmtId="0" fontId="6" fillId="0" borderId="3" xfId="0" applyFont="1" applyFill="1" applyBorder="1" applyAlignment="1">
      <alignment horizontal="center" vertical="center"/>
    </xf>
    <xf numFmtId="0" fontId="6" fillId="0" borderId="8" xfId="0" applyFont="1" applyFill="1" applyBorder="1" applyAlignment="1">
      <alignment vertical="center" wrapText="1"/>
    </xf>
    <xf numFmtId="0" fontId="36" fillId="0" borderId="1" xfId="73" applyFont="1" applyFill="1" applyBorder="1" applyAlignment="1">
      <alignment horizontal="left" vertical="center" wrapText="1"/>
    </xf>
    <xf numFmtId="0" fontId="6" fillId="0" borderId="1" xfId="73" applyFont="1" applyFill="1" applyBorder="1" applyAlignment="1">
      <alignment horizontal="left" vertical="center" wrapText="1"/>
    </xf>
    <xf numFmtId="164" fontId="36" fillId="0" borderId="1" xfId="73" applyNumberFormat="1" applyFont="1" applyFill="1" applyBorder="1" applyAlignment="1">
      <alignment horizontal="center" vertical="center" wrapText="1"/>
    </xf>
    <xf numFmtId="0" fontId="32" fillId="0" borderId="1" xfId="73" applyFont="1" applyFill="1" applyBorder="1" applyAlignment="1">
      <alignment horizontal="left" vertical="center" wrapText="1"/>
    </xf>
    <xf numFmtId="164" fontId="6" fillId="0" borderId="1" xfId="73" applyNumberFormat="1" applyFont="1" applyFill="1" applyBorder="1" applyAlignment="1">
      <alignment horizontal="center" vertical="center" wrapText="1"/>
    </xf>
    <xf numFmtId="164" fontId="32" fillId="0" borderId="1" xfId="73" applyNumberFormat="1" applyFont="1" applyFill="1" applyBorder="1" applyAlignment="1">
      <alignment horizontal="center" vertical="center" wrapText="1"/>
    </xf>
    <xf numFmtId="0" fontId="40" fillId="0" borderId="1" xfId="0" applyFont="1" applyFill="1" applyBorder="1" applyAlignment="1">
      <alignment horizontal="center" vertical="center" wrapText="1"/>
    </xf>
    <xf numFmtId="164" fontId="6" fillId="0" borderId="1" xfId="0" applyNumberFormat="1" applyFont="1" applyFill="1" applyBorder="1" applyAlignment="1">
      <alignment horizontal="center" vertical="center" wrapText="1"/>
    </xf>
    <xf numFmtId="166" fontId="44" fillId="0" borderId="1" xfId="6" applyNumberFormat="1" applyFont="1" applyFill="1" applyBorder="1" applyAlignment="1">
      <alignment horizontal="left" vertical="center"/>
    </xf>
    <xf numFmtId="0" fontId="32" fillId="0" borderId="1" xfId="0" applyFont="1" applyFill="1" applyBorder="1" applyAlignment="1">
      <alignment horizontal="left" vertical="center"/>
    </xf>
    <xf numFmtId="0" fontId="6" fillId="0" borderId="1" xfId="0" applyFont="1" applyFill="1" applyBorder="1" applyAlignment="1">
      <alignment horizontal="left" vertical="center"/>
    </xf>
    <xf numFmtId="164" fontId="32" fillId="0" borderId="1" xfId="0" applyNumberFormat="1" applyFont="1" applyFill="1" applyBorder="1" applyAlignment="1">
      <alignment horizontal="left" vertical="center" wrapText="1"/>
    </xf>
    <xf numFmtId="0" fontId="41" fillId="0" borderId="1" xfId="0" applyFont="1" applyFill="1" applyBorder="1" applyAlignment="1">
      <alignment horizontal="left" vertical="center" wrapText="1"/>
    </xf>
    <xf numFmtId="0" fontId="41" fillId="0" borderId="12" xfId="0" applyFont="1" applyFill="1" applyBorder="1" applyAlignment="1">
      <alignment horizontal="left" vertical="center" wrapText="1"/>
    </xf>
    <xf numFmtId="0" fontId="41" fillId="0" borderId="2" xfId="0" applyFont="1" applyFill="1" applyBorder="1" applyAlignment="1">
      <alignment horizontal="left" vertical="center" wrapText="1"/>
    </xf>
    <xf numFmtId="164" fontId="36" fillId="0" borderId="1" xfId="75" applyNumberFormat="1" applyFont="1" applyFill="1" applyBorder="1" applyAlignment="1">
      <alignment horizontal="center" vertical="center" wrapText="1"/>
    </xf>
    <xf numFmtId="0" fontId="36" fillId="0" borderId="7" xfId="0" applyFont="1" applyFill="1" applyBorder="1" applyAlignment="1">
      <alignment horizontal="center" vertical="center"/>
    </xf>
    <xf numFmtId="167" fontId="59" fillId="0" borderId="1" xfId="79" applyNumberFormat="1" applyFont="1" applyFill="1" applyBorder="1" applyAlignment="1">
      <alignment horizontal="center" vertical="center"/>
    </xf>
    <xf numFmtId="0" fontId="6" fillId="0" borderId="26" xfId="0" applyFont="1" applyFill="1" applyBorder="1" applyAlignment="1">
      <alignment horizontal="left" vertical="center" wrapText="1"/>
    </xf>
    <xf numFmtId="0" fontId="32" fillId="0" borderId="13" xfId="0" applyFont="1" applyFill="1" applyBorder="1" applyAlignment="1">
      <alignment horizontal="left" vertical="center" wrapText="1"/>
    </xf>
    <xf numFmtId="0" fontId="6" fillId="0" borderId="11" xfId="0" applyFont="1" applyFill="1" applyBorder="1" applyAlignment="1">
      <alignment horizontal="left" vertical="center" wrapText="1"/>
    </xf>
    <xf numFmtId="0" fontId="32" fillId="0" borderId="4" xfId="0" applyFont="1" applyFill="1" applyBorder="1" applyAlignment="1">
      <alignment horizontal="left" vertical="center" wrapText="1"/>
    </xf>
    <xf numFmtId="0" fontId="37" fillId="0" borderId="1" xfId="0" applyFont="1" applyFill="1" applyBorder="1" applyAlignment="1">
      <alignment horizontal="center" vertical="center" wrapText="1"/>
    </xf>
    <xf numFmtId="164" fontId="32" fillId="0" borderId="1" xfId="0" applyNumberFormat="1" applyFont="1" applyFill="1" applyBorder="1" applyAlignment="1">
      <alignment horizontal="center"/>
    </xf>
    <xf numFmtId="0" fontId="37" fillId="0" borderId="8" xfId="0" applyFont="1" applyFill="1" applyBorder="1" applyAlignment="1">
      <alignment horizontal="center" vertical="center" wrapText="1"/>
    </xf>
    <xf numFmtId="0" fontId="36" fillId="0" borderId="8" xfId="0" applyFont="1" applyFill="1" applyBorder="1" applyAlignment="1">
      <alignment horizontal="center" vertical="center"/>
    </xf>
    <xf numFmtId="0" fontId="36" fillId="0" borderId="12" xfId="0" applyFont="1" applyFill="1" applyBorder="1" applyAlignment="1">
      <alignment horizontal="center" vertical="center" wrapText="1"/>
    </xf>
    <xf numFmtId="0" fontId="36" fillId="0" borderId="7" xfId="0" applyFont="1" applyFill="1" applyBorder="1" applyAlignment="1">
      <alignment horizontal="center" vertical="center" wrapText="1"/>
    </xf>
    <xf numFmtId="164" fontId="44" fillId="0" borderId="1" xfId="71" applyNumberFormat="1" applyFont="1" applyFill="1" applyBorder="1" applyAlignment="1">
      <alignment horizontal="left" vertical="center" wrapText="1"/>
    </xf>
    <xf numFmtId="0" fontId="6" fillId="0" borderId="1" xfId="0" applyFont="1" applyFill="1" applyBorder="1" applyAlignment="1">
      <alignment horizontal="justify" vertical="center" wrapText="1"/>
    </xf>
    <xf numFmtId="0" fontId="32" fillId="0" borderId="1" xfId="0" applyFont="1" applyFill="1" applyBorder="1" applyAlignment="1">
      <alignment horizontal="justify" vertical="center" wrapText="1"/>
    </xf>
    <xf numFmtId="0" fontId="47" fillId="0" borderId="2" xfId="0" applyFont="1" applyFill="1" applyBorder="1" applyAlignment="1">
      <alignment horizontal="left" vertical="center" wrapText="1"/>
    </xf>
    <xf numFmtId="0" fontId="6" fillId="0" borderId="9" xfId="0" applyFont="1" applyFill="1" applyBorder="1" applyAlignment="1">
      <alignment vertical="center"/>
    </xf>
    <xf numFmtId="164" fontId="32" fillId="0" borderId="1" xfId="71" applyNumberFormat="1" applyFont="1" applyFill="1" applyBorder="1" applyAlignment="1">
      <alignment horizontal="center" vertical="center" wrapText="1"/>
    </xf>
    <xf numFmtId="164" fontId="32" fillId="0" borderId="9" xfId="71" applyNumberFormat="1" applyFont="1" applyFill="1" applyBorder="1" applyAlignment="1">
      <alignment horizontal="center" vertical="center" wrapText="1"/>
    </xf>
    <xf numFmtId="9" fontId="6" fillId="0" borderId="9" xfId="77" applyFont="1" applyFill="1" applyBorder="1" applyAlignment="1">
      <alignment horizontal="left" vertical="center" wrapText="1"/>
    </xf>
    <xf numFmtId="0" fontId="44" fillId="0" borderId="2" xfId="0" applyFont="1" applyFill="1" applyBorder="1" applyAlignment="1">
      <alignment horizontal="left" vertical="center" wrapText="1"/>
    </xf>
    <xf numFmtId="164" fontId="32" fillId="0" borderId="9" xfId="0" applyNumberFormat="1" applyFont="1" applyFill="1" applyBorder="1" applyAlignment="1">
      <alignment horizontal="center" vertical="center" wrapText="1"/>
    </xf>
    <xf numFmtId="0" fontId="36" fillId="0" borderId="4" xfId="0" applyFont="1" applyFill="1" applyBorder="1" applyAlignment="1">
      <alignment horizontal="center" vertical="center" wrapText="1"/>
    </xf>
    <xf numFmtId="0" fontId="44" fillId="0" borderId="1" xfId="0" applyFont="1" applyFill="1" applyBorder="1" applyAlignment="1">
      <alignment horizontal="left" vertical="center" wrapText="1"/>
    </xf>
    <xf numFmtId="164" fontId="36" fillId="0" borderId="11" xfId="0" applyNumberFormat="1" applyFont="1" applyFill="1" applyBorder="1" applyAlignment="1">
      <alignment horizontal="center" vertical="center" wrapText="1"/>
    </xf>
    <xf numFmtId="164" fontId="36" fillId="0" borderId="8" xfId="0" applyNumberFormat="1" applyFont="1" applyFill="1" applyBorder="1" applyAlignment="1">
      <alignment horizontal="center" vertical="center" wrapText="1"/>
    </xf>
    <xf numFmtId="0" fontId="47" fillId="0" borderId="1" xfId="0" applyFont="1" applyFill="1" applyBorder="1" applyAlignment="1">
      <alignment horizontal="left" vertical="center" wrapText="1"/>
    </xf>
    <xf numFmtId="0" fontId="32" fillId="0" borderId="3" xfId="0" applyFont="1" applyFill="1" applyBorder="1" applyAlignment="1">
      <alignment horizontal="justify" vertical="center" wrapText="1"/>
    </xf>
    <xf numFmtId="164" fontId="32" fillId="0" borderId="8" xfId="0" applyNumberFormat="1" applyFont="1" applyFill="1" applyBorder="1" applyAlignment="1">
      <alignment horizontal="center" vertical="center" wrapText="1"/>
    </xf>
    <xf numFmtId="0" fontId="6" fillId="0" borderId="8" xfId="0" applyFont="1" applyFill="1" applyBorder="1" applyAlignment="1">
      <alignment horizontal="justify" vertical="center" wrapText="1"/>
    </xf>
    <xf numFmtId="0" fontId="58" fillId="0" borderId="1" xfId="0" applyFont="1" applyFill="1" applyBorder="1" applyAlignment="1">
      <alignment vertical="center" wrapText="1"/>
    </xf>
    <xf numFmtId="0" fontId="32" fillId="0" borderId="3" xfId="0" applyFont="1" applyFill="1" applyBorder="1" applyAlignment="1">
      <alignment horizontal="center" vertical="center" wrapText="1"/>
    </xf>
    <xf numFmtId="0" fontId="32" fillId="0" borderId="2" xfId="0" applyFont="1" applyFill="1" applyBorder="1" applyAlignment="1">
      <alignment vertical="center" wrapText="1"/>
    </xf>
    <xf numFmtId="0" fontId="36" fillId="0" borderId="10" xfId="0" applyFont="1" applyFill="1" applyBorder="1" applyAlignment="1">
      <alignment horizontal="center" vertical="center" wrapText="1"/>
    </xf>
    <xf numFmtId="0" fontId="6" fillId="0" borderId="15" xfId="0" applyFont="1" applyFill="1" applyBorder="1" applyAlignment="1">
      <alignment horizontal="center" vertical="center"/>
    </xf>
    <xf numFmtId="164" fontId="36" fillId="0" borderId="8" xfId="71" applyNumberFormat="1" applyFont="1" applyFill="1" applyBorder="1" applyAlignment="1">
      <alignment horizontal="center" vertical="center" wrapText="1"/>
    </xf>
    <xf numFmtId="0" fontId="6" fillId="0" borderId="8" xfId="0" applyFont="1" applyFill="1" applyBorder="1" applyAlignment="1">
      <alignment horizontal="left" vertical="center" wrapText="1"/>
    </xf>
    <xf numFmtId="0" fontId="36" fillId="0" borderId="5" xfId="0" applyFont="1" applyFill="1" applyBorder="1" applyAlignment="1">
      <alignment horizontal="center" vertical="center"/>
    </xf>
    <xf numFmtId="166" fontId="6" fillId="0" borderId="1" xfId="6" applyNumberFormat="1" applyFont="1" applyFill="1" applyBorder="1" applyAlignment="1">
      <alignment vertical="center" wrapText="1"/>
    </xf>
    <xf numFmtId="0" fontId="41" fillId="0" borderId="1" xfId="0" applyFont="1" applyFill="1" applyBorder="1" applyAlignment="1">
      <alignment horizontal="center" vertical="center" wrapText="1"/>
    </xf>
    <xf numFmtId="0" fontId="41" fillId="0" borderId="2" xfId="0" applyFont="1" applyFill="1" applyBorder="1" applyAlignment="1">
      <alignment horizontal="center" vertical="center" wrapText="1"/>
    </xf>
    <xf numFmtId="0" fontId="6" fillId="0" borderId="0" xfId="0" applyFont="1" applyFill="1" applyAlignment="1">
      <alignment horizontal="center" vertical="center"/>
    </xf>
    <xf numFmtId="0" fontId="2" fillId="0" borderId="1" xfId="74" applyFont="1" applyFill="1" applyBorder="1" applyAlignment="1">
      <alignment horizontal="left" vertical="center" wrapText="1"/>
    </xf>
    <xf numFmtId="0" fontId="6" fillId="0" borderId="1" xfId="74" applyFont="1" applyFill="1" applyBorder="1" applyAlignment="1">
      <alignment horizontal="left" vertical="center" wrapText="1"/>
    </xf>
    <xf numFmtId="0" fontId="2" fillId="0" borderId="1" xfId="0" applyFont="1" applyFill="1" applyBorder="1" applyAlignment="1">
      <alignment vertical="center"/>
    </xf>
    <xf numFmtId="0" fontId="3" fillId="0" borderId="1" xfId="0" applyFont="1" applyFill="1" applyBorder="1" applyAlignment="1">
      <alignment horizontal="left" vertical="center" wrapText="1"/>
    </xf>
    <xf numFmtId="164" fontId="32" fillId="0" borderId="8" xfId="0" applyNumberFormat="1" applyFont="1" applyFill="1" applyBorder="1" applyAlignment="1">
      <alignment horizontal="center" vertical="center"/>
    </xf>
    <xf numFmtId="0" fontId="36" fillId="0" borderId="0" xfId="0" applyFont="1" applyFill="1"/>
    <xf numFmtId="0" fontId="6" fillId="0" borderId="0" xfId="0" applyFont="1" applyFill="1"/>
    <xf numFmtId="164" fontId="6" fillId="0" borderId="8" xfId="0" applyNumberFormat="1" applyFont="1" applyFill="1" applyBorder="1" applyAlignment="1">
      <alignment horizontal="center" vertical="center"/>
    </xf>
    <xf numFmtId="164" fontId="32" fillId="0" borderId="4" xfId="74" applyNumberFormat="1" applyFont="1" applyFill="1" applyBorder="1" applyAlignment="1">
      <alignment vertical="center" wrapText="1"/>
    </xf>
    <xf numFmtId="0" fontId="6" fillId="0" borderId="2" xfId="74" applyFont="1" applyFill="1" applyBorder="1" applyAlignment="1">
      <alignment horizontal="left" vertical="center" wrapText="1"/>
    </xf>
    <xf numFmtId="164" fontId="32" fillId="0" borderId="1" xfId="74" applyNumberFormat="1" applyFont="1" applyFill="1" applyBorder="1" applyAlignment="1">
      <alignment vertical="center" wrapText="1"/>
    </xf>
    <xf numFmtId="0" fontId="6" fillId="0" borderId="9" xfId="0" applyFont="1" applyFill="1" applyBorder="1" applyAlignment="1">
      <alignment horizontal="center" vertical="center"/>
    </xf>
    <xf numFmtId="0" fontId="32" fillId="0" borderId="11" xfId="0" applyFont="1" applyFill="1" applyBorder="1" applyAlignment="1">
      <alignment horizontal="left" vertical="center" wrapText="1"/>
    </xf>
    <xf numFmtId="164" fontId="38" fillId="0" borderId="1" xfId="0" applyNumberFormat="1" applyFont="1" applyFill="1" applyBorder="1" applyAlignment="1">
      <alignment horizontal="center" vertical="center"/>
    </xf>
    <xf numFmtId="0" fontId="2" fillId="0" borderId="9" xfId="0" applyFont="1" applyFill="1" applyBorder="1" applyAlignment="1">
      <alignment vertical="center"/>
    </xf>
    <xf numFmtId="164" fontId="3" fillId="0" borderId="1" xfId="0" applyNumberFormat="1" applyFont="1" applyFill="1" applyBorder="1" applyAlignment="1">
      <alignment horizontal="center" vertical="center"/>
    </xf>
    <xf numFmtId="0" fontId="36" fillId="0" borderId="2" xfId="0" applyFont="1" applyFill="1" applyBorder="1" applyAlignment="1">
      <alignment horizontal="center" vertical="center" wrapText="1"/>
    </xf>
    <xf numFmtId="0" fontId="36" fillId="0" borderId="15" xfId="0" applyFont="1" applyFill="1" applyBorder="1" applyAlignment="1">
      <alignment horizontal="left" vertical="center"/>
    </xf>
    <xf numFmtId="0" fontId="32" fillId="0" borderId="15" xfId="0" applyFont="1" applyFill="1" applyBorder="1" applyAlignment="1">
      <alignment horizontal="left" vertical="center" wrapText="1"/>
    </xf>
    <xf numFmtId="0" fontId="36" fillId="0" borderId="1" xfId="0" applyFont="1" applyFill="1" applyBorder="1" applyAlignment="1">
      <alignment vertical="top"/>
    </xf>
    <xf numFmtId="0" fontId="60" fillId="0" borderId="1" xfId="0" applyFont="1" applyFill="1" applyBorder="1" applyAlignment="1">
      <alignment vertical="center"/>
    </xf>
    <xf numFmtId="0" fontId="36" fillId="0" borderId="1" xfId="0" applyFont="1" applyFill="1" applyBorder="1" applyAlignment="1">
      <alignment horizontal="center" vertical="top"/>
    </xf>
    <xf numFmtId="0" fontId="36" fillId="0" borderId="1" xfId="0" applyFont="1" applyFill="1" applyBorder="1" applyAlignment="1">
      <alignment vertical="center"/>
    </xf>
    <xf numFmtId="0" fontId="2" fillId="0" borderId="0" xfId="0" applyFont="1" applyFill="1" applyAlignment="1">
      <alignment horizontal="center"/>
    </xf>
    <xf numFmtId="0" fontId="32" fillId="0" borderId="9" xfId="0" applyFont="1" applyFill="1" applyBorder="1" applyAlignment="1">
      <alignment vertical="center"/>
    </xf>
    <xf numFmtId="0" fontId="36" fillId="0" borderId="13" xfId="0" applyFont="1" applyFill="1" applyBorder="1" applyAlignment="1">
      <alignment horizontal="center" vertical="center"/>
    </xf>
    <xf numFmtId="164" fontId="36" fillId="0" borderId="9" xfId="0" applyNumberFormat="1" applyFont="1" applyFill="1" applyBorder="1" applyAlignment="1">
      <alignment horizontal="center" vertical="center"/>
    </xf>
    <xf numFmtId="0" fontId="36" fillId="0" borderId="9" xfId="0" applyFont="1" applyFill="1" applyBorder="1" applyAlignment="1">
      <alignment vertical="center" wrapText="1"/>
    </xf>
    <xf numFmtId="0" fontId="45" fillId="0" borderId="1" xfId="0" applyFont="1" applyFill="1" applyBorder="1" applyAlignment="1">
      <alignment horizontal="center"/>
    </xf>
    <xf numFmtId="0" fontId="32" fillId="0" borderId="5" xfId="0" applyFont="1" applyFill="1" applyBorder="1" applyAlignment="1">
      <alignment horizontal="left" vertical="center" wrapText="1"/>
    </xf>
    <xf numFmtId="0" fontId="35" fillId="0" borderId="0" xfId="0" applyFont="1" applyAlignment="1">
      <alignment horizontal="center" wrapText="1"/>
    </xf>
    <xf numFmtId="0" fontId="38" fillId="0" borderId="10" xfId="0" applyFont="1" applyFill="1" applyBorder="1" applyAlignment="1">
      <alignment horizontal="center" vertical="center"/>
    </xf>
    <xf numFmtId="164" fontId="36" fillId="26" borderId="1" xfId="0" applyNumberFormat="1" applyFont="1" applyFill="1" applyBorder="1" applyAlignment="1">
      <alignment horizontal="center" vertical="center"/>
    </xf>
    <xf numFmtId="49" fontId="36" fillId="0" borderId="1" xfId="0" applyNumberFormat="1" applyFont="1" applyFill="1" applyBorder="1" applyAlignment="1">
      <alignment horizontal="center" vertical="center" wrapText="1"/>
    </xf>
    <xf numFmtId="0" fontId="6" fillId="0" borderId="2" xfId="0" applyFont="1" applyFill="1" applyBorder="1" applyAlignment="1">
      <alignment horizontal="center" vertical="center" wrapText="1"/>
    </xf>
    <xf numFmtId="0" fontId="32" fillId="0" borderId="2" xfId="0" applyFont="1" applyFill="1" applyBorder="1" applyAlignment="1">
      <alignment horizontal="center" vertical="center" wrapText="1"/>
    </xf>
    <xf numFmtId="164" fontId="36" fillId="27" borderId="1" xfId="0" applyNumberFormat="1" applyFont="1" applyFill="1" applyBorder="1" applyAlignment="1">
      <alignment horizontal="center" vertical="center"/>
    </xf>
    <xf numFmtId="164" fontId="36" fillId="27" borderId="8" xfId="0" applyNumberFormat="1" applyFont="1" applyFill="1" applyBorder="1" applyAlignment="1">
      <alignment horizontal="center" vertical="center"/>
    </xf>
    <xf numFmtId="164" fontId="32" fillId="26" borderId="1" xfId="0" applyNumberFormat="1" applyFont="1" applyFill="1" applyBorder="1" applyAlignment="1">
      <alignment horizontal="center" vertical="center"/>
    </xf>
    <xf numFmtId="0" fontId="32" fillId="26" borderId="1" xfId="0" applyFont="1" applyFill="1" applyBorder="1" applyAlignment="1">
      <alignment horizontal="left" vertical="center"/>
    </xf>
    <xf numFmtId="0" fontId="36" fillId="26" borderId="1" xfId="0" applyFont="1" applyFill="1" applyBorder="1" applyAlignment="1">
      <alignment horizontal="left" vertical="center"/>
    </xf>
    <xf numFmtId="0" fontId="36" fillId="26" borderId="2" xfId="0" applyFont="1" applyFill="1" applyBorder="1" applyAlignment="1">
      <alignment horizontal="center" vertical="center"/>
    </xf>
    <xf numFmtId="164" fontId="36" fillId="27" borderId="2" xfId="0" applyNumberFormat="1" applyFont="1" applyFill="1" applyBorder="1" applyAlignment="1">
      <alignment horizontal="center" vertical="center"/>
    </xf>
    <xf numFmtId="164" fontId="38" fillId="26" borderId="1" xfId="0" applyNumberFormat="1" applyFont="1" applyFill="1" applyBorder="1" applyAlignment="1">
      <alignment horizontal="center" vertical="center"/>
    </xf>
    <xf numFmtId="0" fontId="38" fillId="26" borderId="1" xfId="0" applyFont="1" applyFill="1" applyBorder="1" applyAlignment="1">
      <alignment vertical="center" wrapText="1"/>
    </xf>
    <xf numFmtId="0" fontId="32" fillId="26" borderId="1" xfId="0" applyFont="1" applyFill="1" applyBorder="1" applyAlignment="1">
      <alignment vertical="center" wrapText="1"/>
    </xf>
    <xf numFmtId="164" fontId="2" fillId="26" borderId="1" xfId="0" applyNumberFormat="1" applyFont="1" applyFill="1" applyBorder="1" applyAlignment="1">
      <alignment horizontal="center" vertical="center"/>
    </xf>
    <xf numFmtId="164" fontId="36" fillId="26" borderId="2" xfId="0" applyNumberFormat="1" applyFont="1" applyFill="1" applyBorder="1" applyAlignment="1">
      <alignment horizontal="center" vertical="center"/>
    </xf>
    <xf numFmtId="0" fontId="53" fillId="26" borderId="1" xfId="0" applyFont="1" applyFill="1" applyBorder="1" applyAlignment="1">
      <alignment horizontal="center" vertical="center" wrapText="1"/>
    </xf>
    <xf numFmtId="164" fontId="36" fillId="27" borderId="1" xfId="0" applyNumberFormat="1" applyFont="1" applyFill="1" applyBorder="1" applyAlignment="1">
      <alignment horizontal="center" vertical="center" wrapText="1"/>
    </xf>
    <xf numFmtId="164" fontId="36" fillId="26" borderId="1" xfId="0" applyNumberFormat="1" applyFont="1" applyFill="1" applyBorder="1" applyAlignment="1">
      <alignment horizontal="center" vertical="center" wrapText="1"/>
    </xf>
    <xf numFmtId="0" fontId="32" fillId="26" borderId="2" xfId="0" applyFont="1" applyFill="1" applyBorder="1" applyAlignment="1">
      <alignment horizontal="left" vertical="center" wrapText="1"/>
    </xf>
    <xf numFmtId="164" fontId="32" fillId="26" borderId="1" xfId="0" applyNumberFormat="1" applyFont="1" applyFill="1" applyBorder="1" applyAlignment="1">
      <alignment horizontal="center" vertical="center" wrapText="1"/>
    </xf>
    <xf numFmtId="0" fontId="6" fillId="26" borderId="1" xfId="0" applyFont="1" applyFill="1" applyBorder="1" applyAlignment="1">
      <alignment horizontal="center" vertical="center"/>
    </xf>
    <xf numFmtId="164" fontId="36" fillId="26" borderId="9" xfId="0" applyNumberFormat="1" applyFont="1" applyFill="1" applyBorder="1" applyAlignment="1">
      <alignment horizontal="center" vertical="center"/>
    </xf>
    <xf numFmtId="0" fontId="36" fillId="26" borderId="1" xfId="0" applyFont="1" applyFill="1" applyBorder="1" applyAlignment="1">
      <alignment vertical="center" wrapText="1"/>
    </xf>
    <xf numFmtId="0" fontId="32" fillId="26" borderId="8" xfId="0" applyFont="1" applyFill="1" applyBorder="1" applyAlignment="1">
      <alignment horizontal="left" vertical="center" wrapText="1"/>
    </xf>
    <xf numFmtId="164" fontId="6" fillId="26" borderId="1" xfId="0" applyNumberFormat="1" applyFont="1" applyFill="1" applyBorder="1" applyAlignment="1">
      <alignment horizontal="center" vertical="center"/>
    </xf>
    <xf numFmtId="0" fontId="38" fillId="26" borderId="15" xfId="0" applyFont="1" applyFill="1" applyBorder="1" applyAlignment="1">
      <alignment horizontal="center" vertical="center" wrapText="1"/>
    </xf>
    <xf numFmtId="0" fontId="36" fillId="26" borderId="13" xfId="0" applyFont="1" applyFill="1" applyBorder="1" applyAlignment="1">
      <alignment horizontal="center" vertical="center"/>
    </xf>
    <xf numFmtId="0" fontId="38" fillId="26" borderId="2" xfId="0" applyFont="1" applyFill="1" applyBorder="1" applyAlignment="1">
      <alignment horizontal="center" vertical="center" wrapText="1"/>
    </xf>
    <xf numFmtId="0" fontId="46" fillId="26" borderId="1" xfId="0" applyFont="1" applyFill="1" applyBorder="1" applyAlignment="1">
      <alignment vertical="center"/>
    </xf>
    <xf numFmtId="164" fontId="37" fillId="26" borderId="1" xfId="0" applyNumberFormat="1" applyFont="1" applyFill="1" applyBorder="1" applyAlignment="1">
      <alignment horizontal="center" vertical="center"/>
    </xf>
    <xf numFmtId="0" fontId="32" fillId="26" borderId="8" xfId="0" applyFont="1" applyFill="1" applyBorder="1" applyAlignment="1">
      <alignment horizontal="center" vertical="center" wrapText="1"/>
    </xf>
    <xf numFmtId="164" fontId="50" fillId="30" borderId="1" xfId="0" applyNumberFormat="1" applyFont="1" applyFill="1" applyBorder="1" applyAlignment="1">
      <alignment horizontal="center" vertical="center"/>
    </xf>
    <xf numFmtId="4" fontId="32" fillId="0" borderId="0" xfId="1" applyNumberFormat="1" applyFont="1" applyAlignment="1">
      <alignment horizontal="right"/>
    </xf>
    <xf numFmtId="0" fontId="62" fillId="31" borderId="65" xfId="0" applyFont="1" applyFill="1" applyBorder="1" applyAlignment="1">
      <alignment vertical="center"/>
    </xf>
    <xf numFmtId="0" fontId="38" fillId="31" borderId="55" xfId="0" applyFont="1" applyFill="1" applyBorder="1" applyAlignment="1">
      <alignment horizontal="right" vertical="center"/>
    </xf>
    <xf numFmtId="0" fontId="6" fillId="26" borderId="57" xfId="0" applyFont="1" applyFill="1" applyBorder="1" applyAlignment="1">
      <alignment horizontal="center" vertical="center" wrapText="1"/>
    </xf>
    <xf numFmtId="0" fontId="37" fillId="26" borderId="66" xfId="0" applyFont="1" applyFill="1" applyBorder="1" applyAlignment="1">
      <alignment horizontal="center" vertical="center" wrapText="1"/>
    </xf>
    <xf numFmtId="4" fontId="2" fillId="0" borderId="0" xfId="0" applyNumberFormat="1" applyFont="1" applyAlignment="1">
      <alignment horizontal="right"/>
    </xf>
    <xf numFmtId="4" fontId="6" fillId="26" borderId="0" xfId="3" applyNumberFormat="1" applyFont="1" applyFill="1" applyAlignment="1">
      <alignment horizontal="right" vertical="center"/>
    </xf>
    <xf numFmtId="4" fontId="35" fillId="0" borderId="0" xfId="0" applyNumberFormat="1" applyFont="1" applyAlignment="1">
      <alignment horizontal="center" wrapText="1"/>
    </xf>
    <xf numFmtId="0" fontId="35" fillId="2" borderId="36" xfId="0" applyFont="1" applyFill="1" applyBorder="1"/>
    <xf numFmtId="168" fontId="52" fillId="2" borderId="67" xfId="0" applyNumberFormat="1" applyFont="1" applyFill="1" applyBorder="1" applyAlignment="1">
      <alignment horizontal="center" vertical="center"/>
    </xf>
    <xf numFmtId="0" fontId="2" fillId="2" borderId="7" xfId="0" applyFont="1" applyFill="1" applyBorder="1" applyAlignment="1">
      <alignment horizontal="left" vertical="center" wrapText="1"/>
    </xf>
    <xf numFmtId="0" fontId="2" fillId="2" borderId="66" xfId="0" applyFont="1" applyFill="1" applyBorder="1"/>
    <xf numFmtId="4" fontId="35" fillId="0" borderId="0" xfId="0" applyNumberFormat="1" applyFont="1"/>
    <xf numFmtId="168" fontId="36" fillId="26" borderId="38" xfId="0" applyNumberFormat="1" applyFont="1" applyFill="1" applyBorder="1" applyAlignment="1">
      <alignment horizontal="center" vertical="center"/>
    </xf>
    <xf numFmtId="164" fontId="36" fillId="26" borderId="40" xfId="0" applyNumberFormat="1" applyFont="1" applyFill="1" applyBorder="1" applyAlignment="1">
      <alignment horizontal="center" vertical="center"/>
    </xf>
    <xf numFmtId="164" fontId="6" fillId="26" borderId="63" xfId="0" applyNumberFormat="1" applyFont="1" applyFill="1" applyBorder="1"/>
    <xf numFmtId="164" fontId="36" fillId="26" borderId="49" xfId="0" applyNumberFormat="1" applyFont="1" applyFill="1" applyBorder="1" applyAlignment="1">
      <alignment horizontal="center" vertical="center"/>
    </xf>
    <xf numFmtId="164" fontId="6" fillId="26" borderId="49" xfId="0" applyNumberFormat="1" applyFont="1" applyFill="1" applyBorder="1" applyAlignment="1">
      <alignment horizontal="center" vertical="center"/>
    </xf>
    <xf numFmtId="164" fontId="61" fillId="31" borderId="46" xfId="0" applyNumberFormat="1" applyFont="1" applyFill="1" applyBorder="1" applyAlignment="1">
      <alignment horizontal="center" vertical="center"/>
    </xf>
    <xf numFmtId="164" fontId="6" fillId="0" borderId="49" xfId="0" applyNumberFormat="1" applyFont="1" applyFill="1" applyBorder="1" applyAlignment="1">
      <alignment horizontal="center" vertical="center"/>
    </xf>
    <xf numFmtId="164" fontId="51" fillId="0" borderId="47" xfId="0" applyNumberFormat="1" applyFont="1" applyBorder="1" applyAlignment="1">
      <alignment horizontal="center"/>
    </xf>
    <xf numFmtId="164" fontId="52" fillId="2" borderId="48" xfId="0" applyNumberFormat="1" applyFont="1" applyFill="1" applyBorder="1" applyAlignment="1">
      <alignment horizontal="center" vertical="center"/>
    </xf>
    <xf numFmtId="164" fontId="2" fillId="2" borderId="45" xfId="0" applyNumberFormat="1" applyFont="1" applyFill="1" applyBorder="1" applyAlignment="1">
      <alignment horizontal="center"/>
    </xf>
    <xf numFmtId="164" fontId="52" fillId="2" borderId="53" xfId="0" applyNumberFormat="1" applyFont="1" applyFill="1" applyBorder="1" applyAlignment="1">
      <alignment horizontal="center" vertical="center"/>
    </xf>
    <xf numFmtId="164" fontId="2" fillId="2" borderId="51" xfId="0" applyNumberFormat="1" applyFont="1" applyFill="1" applyBorder="1" applyAlignment="1">
      <alignment horizontal="center"/>
    </xf>
    <xf numFmtId="164" fontId="36" fillId="2" borderId="49" xfId="0" applyNumberFormat="1" applyFont="1" applyFill="1" applyBorder="1" applyAlignment="1">
      <alignment horizontal="center" vertical="center"/>
    </xf>
    <xf numFmtId="164" fontId="38" fillId="2" borderId="49" xfId="0" applyNumberFormat="1" applyFont="1" applyFill="1" applyBorder="1" applyAlignment="1">
      <alignment horizontal="center" vertical="center"/>
    </xf>
    <xf numFmtId="164" fontId="38" fillId="2" borderId="46" xfId="0" applyNumberFormat="1" applyFont="1" applyFill="1" applyBorder="1" applyAlignment="1">
      <alignment horizontal="center" vertical="center"/>
    </xf>
    <xf numFmtId="164" fontId="2" fillId="2" borderId="45" xfId="0" applyNumberFormat="1" applyFont="1" applyFill="1" applyBorder="1" applyAlignment="1">
      <alignment horizontal="center" vertical="center"/>
    </xf>
    <xf numFmtId="164" fontId="2" fillId="2" borderId="53" xfId="0" applyNumberFormat="1" applyFont="1" applyFill="1" applyBorder="1" applyAlignment="1">
      <alignment horizontal="center" vertical="center"/>
    </xf>
    <xf numFmtId="164" fontId="2" fillId="2" borderId="51" xfId="0" applyNumberFormat="1" applyFont="1" applyFill="1" applyBorder="1" applyAlignment="1">
      <alignment horizontal="center" vertical="center"/>
    </xf>
    <xf numFmtId="0" fontId="6" fillId="26" borderId="0" xfId="0" applyFont="1" applyFill="1" applyAlignment="1">
      <alignment horizontal="center" vertical="center"/>
    </xf>
    <xf numFmtId="0" fontId="6" fillId="26" borderId="30" xfId="0" applyFont="1" applyFill="1" applyBorder="1"/>
    <xf numFmtId="0" fontId="36" fillId="26" borderId="31" xfId="0" applyFont="1" applyFill="1" applyBorder="1" applyAlignment="1">
      <alignment vertical="center"/>
    </xf>
    <xf numFmtId="0" fontId="37" fillId="26" borderId="59" xfId="0" applyFont="1" applyFill="1" applyBorder="1" applyAlignment="1">
      <alignment horizontal="center" vertical="center" wrapText="1"/>
    </xf>
    <xf numFmtId="0" fontId="6" fillId="26" borderId="41" xfId="0" applyFont="1" applyFill="1" applyBorder="1"/>
    <xf numFmtId="164" fontId="36" fillId="26" borderId="45" xfId="0" applyNumberFormat="1" applyFont="1" applyFill="1" applyBorder="1" applyAlignment="1">
      <alignment horizontal="center" vertical="center"/>
    </xf>
    <xf numFmtId="164" fontId="6" fillId="26" borderId="49" xfId="0" applyNumberFormat="1" applyFont="1" applyFill="1" applyBorder="1"/>
    <xf numFmtId="164" fontId="36" fillId="26" borderId="49" xfId="0" applyNumberFormat="1" applyFont="1" applyFill="1" applyBorder="1" applyAlignment="1">
      <alignment horizontal="center" vertical="center" wrapText="1"/>
    </xf>
    <xf numFmtId="164" fontId="37" fillId="0" borderId="40" xfId="1" applyNumberFormat="1" applyFont="1" applyBorder="1" applyAlignment="1">
      <alignment horizontal="center" vertical="center"/>
    </xf>
    <xf numFmtId="49" fontId="6" fillId="0" borderId="1" xfId="0" applyNumberFormat="1" applyFont="1" applyFill="1" applyBorder="1" applyAlignment="1">
      <alignment horizontal="center" vertical="top"/>
    </xf>
    <xf numFmtId="169" fontId="6" fillId="0" borderId="49" xfId="1" applyNumberFormat="1" applyFont="1" applyFill="1" applyBorder="1" applyAlignment="1">
      <alignment vertical="center"/>
    </xf>
    <xf numFmtId="0" fontId="6" fillId="0" borderId="0" xfId="0" applyFont="1" applyFill="1" applyAlignment="1">
      <alignment vertical="top"/>
    </xf>
    <xf numFmtId="0" fontId="55" fillId="0" borderId="1" xfId="0" applyFont="1" applyFill="1" applyBorder="1" applyAlignment="1">
      <alignment horizontal="center" vertical="center" wrapText="1"/>
    </xf>
    <xf numFmtId="0" fontId="6" fillId="0" borderId="27" xfId="0" applyFont="1" applyFill="1" applyBorder="1" applyAlignment="1">
      <alignment vertical="top"/>
    </xf>
    <xf numFmtId="169" fontId="36" fillId="0" borderId="49" xfId="1" applyNumberFormat="1" applyFont="1" applyFill="1" applyBorder="1" applyAlignment="1">
      <alignment vertical="center"/>
    </xf>
    <xf numFmtId="49" fontId="55" fillId="0" borderId="1" xfId="0" applyNumberFormat="1" applyFont="1" applyFill="1" applyBorder="1" applyAlignment="1">
      <alignment horizontal="center" vertical="top"/>
    </xf>
    <xf numFmtId="0" fontId="55" fillId="0" borderId="1" xfId="0" applyFont="1" applyFill="1" applyBorder="1" applyAlignment="1">
      <alignment horizontal="center" vertical="top" wrapText="1"/>
    </xf>
    <xf numFmtId="43" fontId="6" fillId="0" borderId="0" xfId="1" applyFont="1" applyFill="1" applyAlignment="1">
      <alignment vertical="top"/>
    </xf>
    <xf numFmtId="49" fontId="6" fillId="0" borderId="27" xfId="0" applyNumberFormat="1" applyFont="1" applyFill="1" applyBorder="1" applyAlignment="1">
      <alignment horizontal="center" vertical="top"/>
    </xf>
    <xf numFmtId="49" fontId="36" fillId="0" borderId="1" xfId="0" applyNumberFormat="1" applyFont="1" applyFill="1" applyBorder="1" applyAlignment="1">
      <alignment horizontal="center" vertical="top"/>
    </xf>
    <xf numFmtId="169" fontId="0" fillId="0" borderId="49" xfId="1" applyNumberFormat="1" applyFont="1" applyFill="1" applyBorder="1" applyAlignment="1">
      <alignment vertical="center"/>
    </xf>
    <xf numFmtId="0" fontId="56" fillId="0" borderId="27" xfId="0" applyFont="1" applyFill="1" applyBorder="1" applyAlignment="1">
      <alignment horizontal="center" vertical="top"/>
    </xf>
    <xf numFmtId="0" fontId="6" fillId="0" borderId="1" xfId="0" applyFont="1" applyFill="1" applyBorder="1" applyAlignment="1">
      <alignment vertical="top"/>
    </xf>
    <xf numFmtId="0" fontId="36" fillId="0" borderId="1" xfId="0" applyFont="1" applyFill="1" applyBorder="1" applyAlignment="1">
      <alignment vertical="top" wrapText="1"/>
    </xf>
    <xf numFmtId="169" fontId="57" fillId="0" borderId="49" xfId="1" applyNumberFormat="1" applyFont="1" applyFill="1" applyBorder="1" applyAlignment="1">
      <alignment vertical="center"/>
    </xf>
    <xf numFmtId="49" fontId="6" fillId="0" borderId="57" xfId="0" applyNumberFormat="1" applyFont="1" applyFill="1" applyBorder="1" applyAlignment="1">
      <alignment horizontal="center" vertical="top"/>
    </xf>
    <xf numFmtId="0" fontId="6" fillId="0" borderId="57" xfId="0" applyFont="1" applyFill="1" applyBorder="1" applyAlignment="1">
      <alignment horizontal="center" vertical="center" wrapText="1"/>
    </xf>
    <xf numFmtId="169" fontId="0" fillId="0" borderId="46" xfId="1" applyNumberFormat="1" applyFont="1" applyFill="1" applyBorder="1" applyAlignment="1">
      <alignment vertical="center"/>
    </xf>
    <xf numFmtId="0" fontId="36" fillId="0" borderId="13" xfId="0" applyFont="1" applyFill="1" applyBorder="1" applyAlignment="1">
      <alignment horizontal="center" vertical="center" wrapText="1"/>
    </xf>
    <xf numFmtId="0" fontId="36" fillId="26" borderId="13" xfId="0" applyFont="1" applyFill="1" applyBorder="1" applyAlignment="1">
      <alignment horizontal="center" vertical="center"/>
    </xf>
    <xf numFmtId="0" fontId="6" fillId="26" borderId="26" xfId="0" applyFont="1" applyFill="1" applyBorder="1" applyAlignment="1">
      <alignment horizontal="left" vertical="top" wrapText="1"/>
    </xf>
    <xf numFmtId="0" fontId="37" fillId="26" borderId="4" xfId="0" applyFont="1" applyFill="1" applyBorder="1" applyAlignment="1">
      <alignment horizontal="center" vertical="center" wrapText="1"/>
    </xf>
    <xf numFmtId="164" fontId="6" fillId="26" borderId="70" xfId="0" applyNumberFormat="1" applyFont="1" applyFill="1" applyBorder="1" applyAlignment="1">
      <alignment horizontal="center" vertical="center"/>
    </xf>
    <xf numFmtId="0" fontId="36" fillId="26" borderId="43" xfId="0" applyFont="1" applyFill="1" applyBorder="1" applyAlignment="1">
      <alignment horizontal="left"/>
    </xf>
    <xf numFmtId="0" fontId="6" fillId="26" borderId="12" xfId="0" applyFont="1" applyFill="1" applyBorder="1"/>
    <xf numFmtId="0" fontId="6" fillId="26" borderId="12" xfId="0" applyFont="1" applyFill="1" applyBorder="1" applyAlignment="1">
      <alignment vertical="center" wrapText="1"/>
    </xf>
    <xf numFmtId="164" fontId="61" fillId="31" borderId="51" xfId="0" applyNumberFormat="1" applyFont="1" applyFill="1" applyBorder="1" applyAlignment="1">
      <alignment horizontal="center" vertical="center"/>
    </xf>
    <xf numFmtId="164" fontId="36" fillId="26" borderId="48" xfId="0" applyNumberFormat="1" applyFont="1" applyFill="1" applyBorder="1" applyAlignment="1">
      <alignment horizontal="center" vertical="center"/>
    </xf>
    <xf numFmtId="0" fontId="38" fillId="0" borderId="2" xfId="0" applyFont="1" applyFill="1" applyBorder="1" applyAlignment="1">
      <alignment horizontal="center" vertical="center"/>
    </xf>
    <xf numFmtId="0" fontId="36" fillId="0" borderId="1" xfId="0" applyFont="1" applyFill="1" applyBorder="1" applyAlignment="1">
      <alignment horizontal="left" vertical="center" wrapText="1"/>
    </xf>
    <xf numFmtId="0" fontId="36" fillId="0" borderId="1" xfId="0" applyFont="1" applyFill="1" applyBorder="1" applyAlignment="1">
      <alignment vertical="center" wrapText="1"/>
    </xf>
    <xf numFmtId="0" fontId="36" fillId="26" borderId="13" xfId="0" applyFont="1" applyFill="1" applyBorder="1" applyAlignment="1">
      <alignment horizontal="center" vertical="center" wrapText="1"/>
    </xf>
    <xf numFmtId="0" fontId="36" fillId="26" borderId="8" xfId="0" applyFont="1" applyFill="1" applyBorder="1" applyAlignment="1">
      <alignment horizontal="center" vertical="center" wrapText="1"/>
    </xf>
    <xf numFmtId="0" fontId="6" fillId="26" borderId="0" xfId="0" applyFont="1" applyFill="1" applyBorder="1" applyAlignment="1">
      <alignment horizontal="center" vertical="center" wrapText="1"/>
    </xf>
    <xf numFmtId="0" fontId="6" fillId="26" borderId="0" xfId="0" applyFont="1" applyFill="1" applyBorder="1" applyAlignment="1">
      <alignment horizontal="left" vertical="center" wrapText="1"/>
    </xf>
    <xf numFmtId="0" fontId="6" fillId="26" borderId="9" xfId="0" applyFont="1" applyFill="1" applyBorder="1" applyAlignment="1">
      <alignment horizontal="center" vertical="center" wrapText="1"/>
    </xf>
    <xf numFmtId="0" fontId="6" fillId="26" borderId="2" xfId="0" applyFont="1" applyFill="1" applyBorder="1" applyAlignment="1">
      <alignment horizontal="center" vertical="center" wrapText="1"/>
    </xf>
    <xf numFmtId="0" fontId="6" fillId="26" borderId="1" xfId="0" applyFont="1" applyFill="1" applyBorder="1" applyAlignment="1">
      <alignment horizontal="center" vertical="center" wrapText="1"/>
    </xf>
    <xf numFmtId="0" fontId="6" fillId="26" borderId="4" xfId="0" applyFont="1" applyFill="1" applyBorder="1" applyAlignment="1">
      <alignment horizontal="center" vertical="center" wrapText="1"/>
    </xf>
    <xf numFmtId="0" fontId="6" fillId="26" borderId="7" xfId="0" applyFont="1" applyFill="1" applyBorder="1" applyAlignment="1">
      <alignment horizontal="center" vertical="center" wrapText="1"/>
    </xf>
    <xf numFmtId="0" fontId="6" fillId="26" borderId="13" xfId="0" applyFont="1" applyFill="1" applyBorder="1" applyAlignment="1">
      <alignment horizontal="center" vertical="center" wrapText="1"/>
    </xf>
    <xf numFmtId="0" fontId="6" fillId="26" borderId="26" xfId="0" applyFont="1" applyFill="1" applyBorder="1" applyAlignment="1">
      <alignment horizontal="left" vertical="center" wrapText="1"/>
    </xf>
    <xf numFmtId="0" fontId="36" fillId="26" borderId="2" xfId="81" applyFont="1" applyFill="1" applyBorder="1" applyAlignment="1">
      <alignment horizontal="center" vertical="center" wrapText="1"/>
    </xf>
    <xf numFmtId="0" fontId="36" fillId="26" borderId="0" xfId="0" applyFont="1" applyFill="1" applyBorder="1" applyAlignment="1">
      <alignment vertical="center"/>
    </xf>
    <xf numFmtId="0" fontId="36" fillId="26" borderId="1" xfId="81" applyFont="1" applyFill="1" applyBorder="1" applyAlignment="1">
      <alignment horizontal="center" vertical="center" wrapText="1"/>
    </xf>
    <xf numFmtId="0" fontId="32" fillId="26" borderId="1" xfId="0" applyFont="1" applyFill="1" applyBorder="1" applyAlignment="1">
      <alignment horizontal="center" vertical="center" wrapText="1"/>
    </xf>
    <xf numFmtId="166" fontId="36" fillId="26" borderId="1" xfId="6" applyNumberFormat="1" applyFont="1" applyFill="1" applyBorder="1" applyAlignment="1">
      <alignment horizontal="center" vertical="center" wrapText="1"/>
    </xf>
    <xf numFmtId="164" fontId="0" fillId="0" borderId="0" xfId="0" applyNumberFormat="1"/>
    <xf numFmtId="0" fontId="6" fillId="26" borderId="10" xfId="0" applyFont="1" applyFill="1" applyBorder="1" applyAlignment="1">
      <alignment horizontal="left" vertical="center" wrapText="1"/>
    </xf>
    <xf numFmtId="0" fontId="36" fillId="26" borderId="12" xfId="0" applyFont="1" applyFill="1" applyBorder="1" applyAlignment="1">
      <alignment vertical="center"/>
    </xf>
    <xf numFmtId="0" fontId="6" fillId="26" borderId="7" xfId="0" applyFont="1" applyFill="1" applyBorder="1"/>
    <xf numFmtId="0" fontId="6" fillId="26" borderId="4" xfId="0" applyFont="1" applyFill="1" applyBorder="1"/>
    <xf numFmtId="0" fontId="36" fillId="26" borderId="11" xfId="0" applyFont="1" applyFill="1" applyBorder="1" applyAlignment="1">
      <alignment horizontal="center" vertical="center" wrapText="1"/>
    </xf>
    <xf numFmtId="0" fontId="2" fillId="2" borderId="1" xfId="0" applyFont="1" applyFill="1" applyBorder="1" applyAlignment="1">
      <alignment horizontal="center" vertical="center"/>
    </xf>
    <xf numFmtId="0" fontId="34" fillId="2" borderId="1" xfId="63" applyFont="1" applyFill="1" applyBorder="1" applyAlignment="1">
      <alignment horizontal="center" vertical="center" wrapText="1"/>
    </xf>
    <xf numFmtId="0" fontId="2" fillId="2" borderId="1" xfId="0" applyFont="1" applyFill="1" applyBorder="1" applyAlignment="1">
      <alignment horizontal="center" vertical="center" wrapText="1"/>
    </xf>
    <xf numFmtId="0" fontId="6" fillId="2" borderId="1" xfId="63" applyFont="1" applyFill="1" applyBorder="1" applyAlignment="1">
      <alignment horizontal="center" vertical="center" wrapText="1"/>
    </xf>
    <xf numFmtId="0" fontId="2" fillId="0" borderId="15" xfId="0" applyFont="1" applyBorder="1" applyAlignment="1">
      <alignment vertical="top" wrapText="1"/>
    </xf>
    <xf numFmtId="0" fontId="36" fillId="0" borderId="2" xfId="0" applyFont="1" applyFill="1" applyBorder="1" applyAlignment="1">
      <alignment horizontal="left" vertical="center" wrapText="1"/>
    </xf>
    <xf numFmtId="0" fontId="36" fillId="0" borderId="13" xfId="0" applyFont="1" applyFill="1" applyBorder="1" applyAlignment="1">
      <alignment horizontal="center" vertical="center" wrapText="1"/>
    </xf>
    <xf numFmtId="0" fontId="36" fillId="0" borderId="3" xfId="0" applyFont="1" applyFill="1" applyBorder="1" applyAlignment="1">
      <alignment horizontal="center" vertical="center" wrapText="1"/>
    </xf>
    <xf numFmtId="0" fontId="36" fillId="0" borderId="8" xfId="0" applyFont="1" applyFill="1" applyBorder="1" applyAlignment="1">
      <alignment horizontal="center" vertical="center" wrapText="1"/>
    </xf>
    <xf numFmtId="0" fontId="36" fillId="26" borderId="13" xfId="0" applyFont="1" applyFill="1" applyBorder="1" applyAlignment="1">
      <alignment horizontal="center" vertical="center" wrapText="1"/>
    </xf>
    <xf numFmtId="0" fontId="36" fillId="26" borderId="3" xfId="0" applyFont="1" applyFill="1" applyBorder="1" applyAlignment="1">
      <alignment horizontal="center" vertical="center" wrapText="1"/>
    </xf>
    <xf numFmtId="0" fontId="36" fillId="26" borderId="8" xfId="0" applyFont="1" applyFill="1" applyBorder="1" applyAlignment="1">
      <alignment horizontal="center" vertical="center" wrapText="1"/>
    </xf>
    <xf numFmtId="0" fontId="36" fillId="0" borderId="9" xfId="0" applyFont="1" applyFill="1" applyBorder="1" applyAlignment="1">
      <alignment horizontal="center" vertical="top"/>
    </xf>
    <xf numFmtId="0" fontId="36" fillId="0" borderId="15" xfId="0" applyFont="1" applyFill="1" applyBorder="1" applyAlignment="1">
      <alignment horizontal="center" vertical="top"/>
    </xf>
    <xf numFmtId="0" fontId="36" fillId="0" borderId="2" xfId="0" applyFont="1" applyFill="1" applyBorder="1" applyAlignment="1">
      <alignment horizontal="center" vertical="top"/>
    </xf>
    <xf numFmtId="0" fontId="36" fillId="0" borderId="1" xfId="0" applyFont="1" applyFill="1" applyBorder="1" applyAlignment="1">
      <alignment vertical="center" wrapText="1"/>
    </xf>
    <xf numFmtId="0" fontId="36" fillId="0" borderId="1" xfId="0" applyFont="1" applyFill="1" applyBorder="1" applyAlignment="1">
      <alignment horizontal="center" vertical="top"/>
    </xf>
    <xf numFmtId="0" fontId="36" fillId="0" borderId="1" xfId="0" applyFont="1" applyFill="1" applyBorder="1" applyAlignment="1">
      <alignment vertical="center"/>
    </xf>
    <xf numFmtId="0" fontId="36" fillId="27" borderId="13" xfId="0" applyFont="1" applyFill="1" applyBorder="1" applyAlignment="1">
      <alignment horizontal="center" vertical="center" wrapText="1"/>
    </xf>
    <xf numFmtId="0" fontId="36" fillId="27" borderId="3" xfId="0" applyFont="1" applyFill="1" applyBorder="1" applyAlignment="1">
      <alignment horizontal="center" vertical="center" wrapText="1"/>
    </xf>
    <xf numFmtId="0" fontId="36" fillId="27" borderId="8" xfId="0" applyFont="1" applyFill="1" applyBorder="1" applyAlignment="1">
      <alignment horizontal="center" vertical="center" wrapText="1"/>
    </xf>
    <xf numFmtId="0" fontId="38" fillId="26" borderId="13" xfId="0" applyFont="1" applyFill="1" applyBorder="1" applyAlignment="1">
      <alignment horizontal="center" vertical="center" wrapText="1"/>
    </xf>
    <xf numFmtId="0" fontId="38" fillId="26" borderId="3" xfId="0" applyFont="1" applyFill="1" applyBorder="1" applyAlignment="1">
      <alignment horizontal="center" vertical="center" wrapText="1"/>
    </xf>
    <xf numFmtId="0" fontId="38" fillId="26" borderId="8" xfId="0" applyFont="1" applyFill="1" applyBorder="1" applyAlignment="1">
      <alignment horizontal="center" vertical="center" wrapText="1"/>
    </xf>
    <xf numFmtId="0" fontId="38" fillId="26" borderId="1" xfId="0" applyFont="1" applyFill="1" applyBorder="1" applyAlignment="1">
      <alignment horizontal="left" vertical="center" wrapText="1"/>
    </xf>
    <xf numFmtId="0" fontId="36" fillId="27" borderId="13" xfId="0" applyFont="1" applyFill="1" applyBorder="1" applyAlignment="1">
      <alignment horizontal="center" vertical="center"/>
    </xf>
    <xf numFmtId="0" fontId="36" fillId="27" borderId="3" xfId="0" applyFont="1" applyFill="1" applyBorder="1" applyAlignment="1">
      <alignment horizontal="center" vertical="center"/>
    </xf>
    <xf numFmtId="0" fontId="36" fillId="27" borderId="8" xfId="0" applyFont="1" applyFill="1" applyBorder="1" applyAlignment="1">
      <alignment horizontal="center" vertical="center"/>
    </xf>
    <xf numFmtId="0" fontId="2" fillId="0" borderId="9" xfId="0" applyFont="1" applyFill="1" applyBorder="1" applyAlignment="1">
      <alignment horizontal="center" vertical="center"/>
    </xf>
    <xf numFmtId="0" fontId="2" fillId="0" borderId="15" xfId="0" applyFont="1" applyFill="1" applyBorder="1" applyAlignment="1">
      <alignment horizontal="center" vertical="center"/>
    </xf>
    <xf numFmtId="0" fontId="2" fillId="0" borderId="2" xfId="0" applyFont="1" applyFill="1" applyBorder="1" applyAlignment="1">
      <alignment horizontal="center" vertical="center"/>
    </xf>
    <xf numFmtId="0" fontId="3" fillId="0" borderId="9" xfId="0" applyFont="1" applyFill="1" applyBorder="1" applyAlignment="1">
      <alignment horizontal="left" vertical="center" wrapText="1"/>
    </xf>
    <xf numFmtId="0" fontId="3" fillId="0" borderId="15" xfId="0" applyFont="1" applyFill="1" applyBorder="1" applyAlignment="1">
      <alignment horizontal="left" vertical="center" wrapText="1"/>
    </xf>
    <xf numFmtId="0" fontId="3" fillId="0" borderId="2" xfId="0" applyFont="1" applyFill="1" applyBorder="1" applyAlignment="1">
      <alignment horizontal="left" vertical="center" wrapText="1"/>
    </xf>
    <xf numFmtId="164" fontId="3" fillId="0" borderId="9" xfId="74" applyNumberFormat="1" applyFont="1" applyFill="1" applyBorder="1" applyAlignment="1">
      <alignment horizontal="left" vertical="center" wrapText="1"/>
    </xf>
    <xf numFmtId="164" fontId="3" fillId="0" borderId="2" xfId="74" applyNumberFormat="1" applyFont="1" applyFill="1" applyBorder="1" applyAlignment="1">
      <alignment horizontal="left" vertical="center" wrapText="1"/>
    </xf>
    <xf numFmtId="0" fontId="36" fillId="0" borderId="13" xfId="0" applyFont="1" applyFill="1" applyBorder="1" applyAlignment="1">
      <alignment horizontal="left" vertical="center" wrapText="1"/>
    </xf>
    <xf numFmtId="0" fontId="36" fillId="0" borderId="3" xfId="0" applyFont="1" applyFill="1" applyBorder="1" applyAlignment="1">
      <alignment horizontal="left" vertical="center" wrapText="1"/>
    </xf>
    <xf numFmtId="0" fontId="36" fillId="0" borderId="8" xfId="0" applyFont="1" applyFill="1" applyBorder="1" applyAlignment="1">
      <alignment horizontal="left" vertical="center" wrapText="1"/>
    </xf>
    <xf numFmtId="0" fontId="36" fillId="0" borderId="9" xfId="0" applyFont="1" applyFill="1" applyBorder="1" applyAlignment="1">
      <alignment horizontal="center" vertical="center"/>
    </xf>
    <xf numFmtId="0" fontId="36" fillId="0" borderId="15" xfId="0" applyFont="1" applyFill="1" applyBorder="1" applyAlignment="1">
      <alignment horizontal="center" vertical="center"/>
    </xf>
    <xf numFmtId="0" fontId="36" fillId="0" borderId="2" xfId="0" applyFont="1" applyFill="1" applyBorder="1" applyAlignment="1">
      <alignment horizontal="center" vertical="center"/>
    </xf>
    <xf numFmtId="0" fontId="36" fillId="0" borderId="1" xfId="0" applyFont="1" applyFill="1" applyBorder="1" applyAlignment="1">
      <alignment horizontal="left" vertical="center" wrapText="1"/>
    </xf>
    <xf numFmtId="0" fontId="36" fillId="0" borderId="15" xfId="0" applyFont="1" applyFill="1" applyBorder="1" applyAlignment="1">
      <alignment horizontal="center" vertical="center" wrapText="1"/>
    </xf>
    <xf numFmtId="0" fontId="36" fillId="0" borderId="2" xfId="0" applyFont="1" applyFill="1" applyBorder="1" applyAlignment="1">
      <alignment horizontal="center" vertical="center" wrapText="1"/>
    </xf>
    <xf numFmtId="0" fontId="63" fillId="26" borderId="9" xfId="0" applyFont="1" applyFill="1" applyBorder="1" applyAlignment="1">
      <alignment horizontal="center" vertical="center"/>
    </xf>
    <xf numFmtId="0" fontId="63" fillId="26" borderId="2" xfId="0" applyFont="1" applyFill="1" applyBorder="1" applyAlignment="1">
      <alignment horizontal="center" vertical="center"/>
    </xf>
    <xf numFmtId="0" fontId="36" fillId="0" borderId="10" xfId="0" applyFont="1" applyFill="1" applyBorder="1" applyAlignment="1">
      <alignment horizontal="left" vertical="center" wrapText="1"/>
    </xf>
    <xf numFmtId="49" fontId="36" fillId="0" borderId="13" xfId="0" applyNumberFormat="1" applyFont="1" applyFill="1" applyBorder="1" applyAlignment="1">
      <alignment horizontal="center" vertical="center"/>
    </xf>
    <xf numFmtId="49" fontId="36" fillId="0" borderId="3" xfId="0" applyNumberFormat="1" applyFont="1" applyFill="1" applyBorder="1" applyAlignment="1">
      <alignment horizontal="center" vertical="center"/>
    </xf>
    <xf numFmtId="49" fontId="36" fillId="0" borderId="8" xfId="0" applyNumberFormat="1" applyFont="1" applyFill="1" applyBorder="1" applyAlignment="1">
      <alignment horizontal="center" vertical="center"/>
    </xf>
    <xf numFmtId="49" fontId="36" fillId="0" borderId="13" xfId="0" applyNumberFormat="1" applyFont="1" applyFill="1" applyBorder="1" applyAlignment="1">
      <alignment horizontal="center" vertical="center" wrapText="1"/>
    </xf>
    <xf numFmtId="49" fontId="36" fillId="0" borderId="3" xfId="0" applyNumberFormat="1" applyFont="1" applyFill="1" applyBorder="1" applyAlignment="1">
      <alignment horizontal="center" vertical="center" wrapText="1"/>
    </xf>
    <xf numFmtId="49" fontId="36" fillId="0" borderId="8" xfId="0" applyNumberFormat="1" applyFont="1" applyFill="1" applyBorder="1" applyAlignment="1">
      <alignment horizontal="center" vertical="center" wrapText="1"/>
    </xf>
    <xf numFmtId="49" fontId="36" fillId="0" borderId="13" xfId="0" applyNumberFormat="1" applyFont="1" applyFill="1" applyBorder="1" applyAlignment="1">
      <alignment horizontal="left" vertical="center" wrapText="1"/>
    </xf>
    <xf numFmtId="49" fontId="36" fillId="0" borderId="3" xfId="0" applyNumberFormat="1" applyFont="1" applyFill="1" applyBorder="1" applyAlignment="1">
      <alignment horizontal="left" vertical="center" wrapText="1"/>
    </xf>
    <xf numFmtId="49" fontId="36" fillId="0" borderId="8" xfId="0" applyNumberFormat="1" applyFont="1" applyFill="1" applyBorder="1" applyAlignment="1">
      <alignment horizontal="left" vertical="center" wrapText="1"/>
    </xf>
    <xf numFmtId="166" fontId="44" fillId="0" borderId="13" xfId="6" applyNumberFormat="1" applyFont="1" applyFill="1" applyBorder="1" applyAlignment="1">
      <alignment horizontal="left" vertical="center" wrapText="1"/>
    </xf>
    <xf numFmtId="166" fontId="44" fillId="0" borderId="8" xfId="6" applyNumberFormat="1" applyFont="1" applyFill="1" applyBorder="1" applyAlignment="1">
      <alignment horizontal="left" vertical="center" wrapText="1"/>
    </xf>
    <xf numFmtId="166" fontId="44" fillId="0" borderId="1" xfId="6" applyNumberFormat="1" applyFont="1" applyFill="1" applyBorder="1" applyAlignment="1">
      <alignment horizontal="left" vertical="center"/>
    </xf>
    <xf numFmtId="0" fontId="48" fillId="0" borderId="1" xfId="0" applyFont="1" applyFill="1" applyBorder="1" applyAlignment="1">
      <alignment vertical="center" wrapText="1"/>
    </xf>
    <xf numFmtId="164" fontId="3" fillId="0" borderId="15" xfId="74" applyNumberFormat="1" applyFont="1" applyFill="1" applyBorder="1" applyAlignment="1">
      <alignment horizontal="left" vertical="center" wrapText="1"/>
    </xf>
    <xf numFmtId="0" fontId="2" fillId="0" borderId="0" xfId="0" applyFont="1" applyFill="1" applyAlignment="1">
      <alignment horizontal="center"/>
    </xf>
    <xf numFmtId="0" fontId="2" fillId="0" borderId="26" xfId="0" applyFont="1" applyFill="1" applyBorder="1" applyAlignment="1">
      <alignment horizontal="center"/>
    </xf>
    <xf numFmtId="0" fontId="36" fillId="26" borderId="1" xfId="0" applyFont="1" applyFill="1" applyBorder="1" applyAlignment="1">
      <alignment horizontal="left" vertical="center" wrapText="1"/>
    </xf>
    <xf numFmtId="0" fontId="2" fillId="26" borderId="9" xfId="0" applyFont="1" applyFill="1" applyBorder="1" applyAlignment="1">
      <alignment horizontal="center" vertical="center"/>
    </xf>
    <xf numFmtId="0" fontId="2" fillId="26" borderId="15" xfId="0" applyFont="1" applyFill="1" applyBorder="1" applyAlignment="1">
      <alignment horizontal="center" vertical="center"/>
    </xf>
    <xf numFmtId="0" fontId="2" fillId="26" borderId="2" xfId="0" applyFont="1" applyFill="1" applyBorder="1" applyAlignment="1">
      <alignment horizontal="center" vertical="center"/>
    </xf>
    <xf numFmtId="0" fontId="38" fillId="0" borderId="9" xfId="0" applyFont="1" applyFill="1" applyBorder="1" applyAlignment="1">
      <alignment horizontal="center" vertical="center"/>
    </xf>
    <xf numFmtId="0" fontId="38" fillId="0" borderId="15" xfId="0" applyFont="1" applyFill="1" applyBorder="1" applyAlignment="1">
      <alignment horizontal="center" vertical="center"/>
    </xf>
    <xf numFmtId="0" fontId="38" fillId="0" borderId="2" xfId="0" applyFont="1" applyFill="1" applyBorder="1" applyAlignment="1">
      <alignment horizontal="center" vertical="center"/>
    </xf>
    <xf numFmtId="0" fontId="35" fillId="0" borderId="1" xfId="0" applyFont="1" applyFill="1" applyBorder="1" applyAlignment="1">
      <alignment horizontal="center" vertical="center"/>
    </xf>
    <xf numFmtId="0" fontId="38" fillId="0" borderId="9" xfId="0" applyFont="1" applyFill="1" applyBorder="1" applyAlignment="1">
      <alignment horizontal="center" vertical="center" wrapText="1"/>
    </xf>
    <xf numFmtId="0" fontId="38" fillId="0" borderId="15" xfId="0" applyFont="1" applyFill="1" applyBorder="1" applyAlignment="1">
      <alignment horizontal="center" vertical="center" wrapText="1"/>
    </xf>
    <xf numFmtId="0" fontId="38" fillId="0" borderId="2" xfId="0" applyFont="1" applyFill="1" applyBorder="1" applyAlignment="1">
      <alignment horizontal="center" vertical="center" wrapText="1"/>
    </xf>
    <xf numFmtId="0" fontId="36" fillId="0" borderId="13" xfId="0" applyFont="1" applyFill="1" applyBorder="1" applyAlignment="1">
      <alignment vertical="center" wrapText="1"/>
    </xf>
    <xf numFmtId="0" fontId="36" fillId="0" borderId="3" xfId="0" applyFont="1" applyFill="1" applyBorder="1" applyAlignment="1">
      <alignment vertical="center" wrapText="1"/>
    </xf>
    <xf numFmtId="0" fontId="36" fillId="0" borderId="8" xfId="0" applyFont="1" applyFill="1" applyBorder="1" applyAlignment="1">
      <alignment vertical="center" wrapText="1"/>
    </xf>
    <xf numFmtId="0" fontId="2" fillId="0" borderId="1" xfId="0" applyFont="1" applyFill="1" applyBorder="1" applyAlignment="1">
      <alignment horizontal="center" vertical="center"/>
    </xf>
    <xf numFmtId="0" fontId="36" fillId="26" borderId="13" xfId="0" applyFont="1" applyFill="1" applyBorder="1" applyAlignment="1">
      <alignment horizontal="center" vertical="center"/>
    </xf>
    <xf numFmtId="0" fontId="36" fillId="26" borderId="3" xfId="0" applyFont="1" applyFill="1" applyBorder="1" applyAlignment="1">
      <alignment horizontal="center" vertical="center"/>
    </xf>
    <xf numFmtId="0" fontId="36" fillId="26" borderId="8" xfId="0" applyFont="1" applyFill="1" applyBorder="1" applyAlignment="1">
      <alignment horizontal="center" vertical="center"/>
    </xf>
    <xf numFmtId="0" fontId="36" fillId="0" borderId="5" xfId="0" applyFont="1" applyFill="1" applyBorder="1" applyAlignment="1">
      <alignment horizontal="center" vertical="center"/>
    </xf>
    <xf numFmtId="0" fontId="36" fillId="0" borderId="12" xfId="0" applyFont="1" applyFill="1" applyBorder="1" applyAlignment="1">
      <alignment horizontal="center" vertical="center"/>
    </xf>
    <xf numFmtId="0" fontId="36" fillId="0" borderId="4" xfId="0" applyFont="1" applyFill="1" applyBorder="1" applyAlignment="1">
      <alignment horizontal="left" vertical="center" wrapText="1"/>
    </xf>
    <xf numFmtId="0" fontId="36" fillId="0" borderId="5" xfId="0" applyFont="1" applyFill="1" applyBorder="1" applyAlignment="1">
      <alignment horizontal="left" vertical="center" wrapText="1"/>
    </xf>
    <xf numFmtId="0" fontId="36" fillId="0" borderId="11" xfId="0" applyFont="1" applyFill="1" applyBorder="1" applyAlignment="1">
      <alignment horizontal="left" vertical="center" wrapText="1"/>
    </xf>
    <xf numFmtId="0" fontId="38" fillId="26" borderId="13" xfId="0" applyFont="1" applyFill="1" applyBorder="1" applyAlignment="1">
      <alignment horizontal="left" vertical="center" wrapText="1"/>
    </xf>
    <xf numFmtId="0" fontId="38" fillId="26" borderId="3" xfId="0" applyFont="1" applyFill="1" applyBorder="1" applyAlignment="1">
      <alignment horizontal="left" vertical="center" wrapText="1"/>
    </xf>
    <xf numFmtId="0" fontId="38" fillId="26" borderId="8" xfId="0" applyFont="1" applyFill="1" applyBorder="1" applyAlignment="1">
      <alignment horizontal="left" vertical="center" wrapText="1"/>
    </xf>
    <xf numFmtId="0" fontId="36" fillId="0" borderId="9" xfId="0" applyFont="1" applyFill="1" applyBorder="1" applyAlignment="1">
      <alignment horizontal="center" vertical="center" wrapText="1"/>
    </xf>
    <xf numFmtId="0" fontId="36" fillId="26" borderId="9" xfId="0" applyFont="1" applyFill="1" applyBorder="1" applyAlignment="1">
      <alignment horizontal="center" vertical="center"/>
    </xf>
    <xf numFmtId="0" fontId="36" fillId="26" borderId="15" xfId="0" applyFont="1" applyFill="1" applyBorder="1" applyAlignment="1">
      <alignment horizontal="center" vertical="center"/>
    </xf>
    <xf numFmtId="0" fontId="36" fillId="26" borderId="2" xfId="0" applyFont="1" applyFill="1" applyBorder="1" applyAlignment="1">
      <alignment horizontal="center" vertical="center"/>
    </xf>
    <xf numFmtId="0" fontId="38" fillId="26" borderId="13" xfId="0" applyFont="1" applyFill="1" applyBorder="1" applyAlignment="1">
      <alignment vertical="center" wrapText="1"/>
    </xf>
    <xf numFmtId="0" fontId="38" fillId="26" borderId="3" xfId="0" applyFont="1" applyFill="1" applyBorder="1" applyAlignment="1">
      <alignment vertical="center" wrapText="1"/>
    </xf>
    <xf numFmtId="0" fontId="38" fillId="26" borderId="8" xfId="0" applyFont="1" applyFill="1" applyBorder="1" applyAlignment="1">
      <alignment vertical="center" wrapText="1"/>
    </xf>
    <xf numFmtId="0" fontId="36" fillId="26" borderId="13" xfId="0" applyFont="1" applyFill="1" applyBorder="1" applyAlignment="1">
      <alignment vertical="center" wrapText="1"/>
    </xf>
    <xf numFmtId="0" fontId="36" fillId="26" borderId="3" xfId="0" applyFont="1" applyFill="1" applyBorder="1" applyAlignment="1">
      <alignment vertical="center" wrapText="1"/>
    </xf>
    <xf numFmtId="0" fontId="36" fillId="26" borderId="8" xfId="0" applyFont="1" applyFill="1" applyBorder="1" applyAlignment="1">
      <alignment vertical="center" wrapText="1"/>
    </xf>
    <xf numFmtId="0" fontId="38" fillId="0" borderId="1" xfId="0" applyFont="1" applyFill="1" applyBorder="1" applyAlignment="1">
      <alignment horizontal="left" vertical="center" wrapText="1"/>
    </xf>
    <xf numFmtId="0" fontId="36" fillId="0" borderId="6" xfId="0" applyFont="1" applyFill="1" applyBorder="1" applyAlignment="1">
      <alignment horizontal="left" vertical="center" wrapText="1"/>
    </xf>
    <xf numFmtId="0" fontId="36" fillId="0" borderId="0" xfId="0" applyFont="1" applyFill="1" applyBorder="1" applyAlignment="1">
      <alignment horizontal="left" vertical="center" wrapText="1"/>
    </xf>
    <xf numFmtId="0" fontId="36" fillId="0" borderId="26" xfId="0" applyFont="1" applyFill="1" applyBorder="1" applyAlignment="1">
      <alignment horizontal="left" vertical="center" wrapText="1"/>
    </xf>
    <xf numFmtId="0" fontId="2" fillId="0" borderId="4" xfId="0" applyFont="1" applyFill="1" applyBorder="1" applyAlignment="1">
      <alignment horizontal="center" vertical="center"/>
    </xf>
    <xf numFmtId="0" fontId="2" fillId="0" borderId="6" xfId="0" applyFont="1" applyFill="1" applyBorder="1" applyAlignment="1">
      <alignment horizontal="center" vertical="center"/>
    </xf>
    <xf numFmtId="0" fontId="2" fillId="0" borderId="7" xfId="0" applyFont="1" applyFill="1" applyBorder="1" applyAlignment="1">
      <alignment horizontal="center" vertical="center"/>
    </xf>
    <xf numFmtId="166" fontId="44" fillId="0" borderId="13" xfId="6" applyNumberFormat="1" applyFont="1" applyFill="1" applyBorder="1" applyAlignment="1">
      <alignment horizontal="left" vertical="center"/>
    </xf>
    <xf numFmtId="166" fontId="44" fillId="0" borderId="8" xfId="6" applyNumberFormat="1" applyFont="1" applyFill="1" applyBorder="1" applyAlignment="1">
      <alignment horizontal="left" vertical="center"/>
    </xf>
    <xf numFmtId="0" fontId="36" fillId="0" borderId="0" xfId="0" applyFont="1" applyFill="1" applyAlignment="1">
      <alignment horizontal="center" vertical="center" wrapText="1"/>
    </xf>
    <xf numFmtId="0" fontId="38" fillId="0" borderId="13" xfId="0" applyFont="1" applyFill="1" applyBorder="1" applyAlignment="1">
      <alignment horizontal="center" vertical="center" wrapText="1"/>
    </xf>
    <xf numFmtId="0" fontId="38" fillId="0" borderId="8" xfId="0" applyFont="1" applyFill="1" applyBorder="1" applyAlignment="1">
      <alignment horizontal="center" vertical="center" wrapText="1"/>
    </xf>
    <xf numFmtId="0" fontId="38" fillId="0" borderId="1" xfId="0" applyFont="1" applyFill="1" applyBorder="1" applyAlignment="1">
      <alignment horizontal="center" vertical="center" wrapText="1"/>
    </xf>
    <xf numFmtId="164" fontId="38" fillId="0" borderId="1" xfId="0" applyNumberFormat="1" applyFont="1" applyFill="1" applyBorder="1" applyAlignment="1">
      <alignment horizontal="center" vertical="center" wrapText="1"/>
    </xf>
    <xf numFmtId="1" fontId="43" fillId="0" borderId="15" xfId="0" applyNumberFormat="1" applyFont="1" applyFill="1" applyBorder="1" applyAlignment="1">
      <alignment horizontal="center" vertical="center"/>
    </xf>
    <xf numFmtId="0" fontId="36" fillId="0" borderId="7" xfId="0" applyFont="1" applyFill="1" applyBorder="1" applyAlignment="1">
      <alignment horizontal="center" vertical="center" wrapText="1"/>
    </xf>
    <xf numFmtId="0" fontId="36" fillId="0" borderId="12" xfId="0" applyFont="1" applyFill="1" applyBorder="1" applyAlignment="1">
      <alignment horizontal="center" vertical="center" wrapText="1"/>
    </xf>
    <xf numFmtId="0" fontId="36" fillId="0" borderId="10" xfId="0" applyFont="1" applyFill="1" applyBorder="1" applyAlignment="1">
      <alignment horizontal="center" vertical="center" wrapText="1"/>
    </xf>
    <xf numFmtId="0" fontId="50" fillId="30" borderId="13" xfId="0" applyFont="1" applyFill="1" applyBorder="1" applyAlignment="1">
      <alignment horizontal="center" vertical="center"/>
    </xf>
    <xf numFmtId="0" fontId="50" fillId="30" borderId="3" xfId="0" applyFont="1" applyFill="1" applyBorder="1" applyAlignment="1">
      <alignment horizontal="center" vertical="center"/>
    </xf>
    <xf numFmtId="0" fontId="50" fillId="30" borderId="8" xfId="0" applyFont="1" applyFill="1" applyBorder="1" applyAlignment="1">
      <alignment horizontal="center" vertical="center"/>
    </xf>
    <xf numFmtId="0" fontId="38" fillId="27" borderId="13" xfId="0" applyFont="1" applyFill="1" applyBorder="1" applyAlignment="1">
      <alignment horizontal="center" vertical="center"/>
    </xf>
    <xf numFmtId="0" fontId="38" fillId="27" borderId="3" xfId="0" applyFont="1" applyFill="1" applyBorder="1" applyAlignment="1">
      <alignment horizontal="center" vertical="center"/>
    </xf>
    <xf numFmtId="0" fontId="38" fillId="27" borderId="8" xfId="0" applyFont="1" applyFill="1" applyBorder="1" applyAlignment="1">
      <alignment horizontal="center" vertical="center"/>
    </xf>
    <xf numFmtId="0" fontId="36" fillId="0" borderId="15" xfId="0" applyFont="1" applyFill="1" applyBorder="1" applyAlignment="1">
      <alignment horizontal="left" vertical="center" wrapText="1"/>
    </xf>
    <xf numFmtId="0" fontId="38" fillId="0" borderId="13" xfId="0" applyFont="1" applyFill="1" applyBorder="1" applyAlignment="1">
      <alignment horizontal="left" vertical="center" wrapText="1"/>
    </xf>
    <xf numFmtId="0" fontId="38" fillId="0" borderId="3" xfId="0" applyFont="1" applyFill="1" applyBorder="1" applyAlignment="1">
      <alignment horizontal="left" vertical="center" wrapText="1"/>
    </xf>
    <xf numFmtId="0" fontId="38" fillId="0" borderId="8" xfId="0" applyFont="1" applyFill="1" applyBorder="1" applyAlignment="1">
      <alignment horizontal="left" vertical="center" wrapText="1"/>
    </xf>
    <xf numFmtId="0" fontId="40" fillId="0" borderId="9" xfId="0" applyFont="1" applyFill="1" applyBorder="1" applyAlignment="1">
      <alignment horizontal="center" vertical="center"/>
    </xf>
    <xf numFmtId="0" fontId="40" fillId="0" borderId="15" xfId="0" applyFont="1" applyFill="1" applyBorder="1" applyAlignment="1">
      <alignment horizontal="center" vertical="center"/>
    </xf>
    <xf numFmtId="0" fontId="40" fillId="0" borderId="2" xfId="0" applyFont="1" applyFill="1" applyBorder="1" applyAlignment="1">
      <alignment horizontal="center" vertical="center"/>
    </xf>
    <xf numFmtId="0" fontId="41" fillId="0" borderId="13" xfId="0" applyFont="1" applyFill="1" applyBorder="1" applyAlignment="1">
      <alignment horizontal="center" vertical="center" wrapText="1"/>
    </xf>
    <xf numFmtId="0" fontId="41" fillId="0" borderId="3" xfId="0" applyFont="1" applyFill="1" applyBorder="1" applyAlignment="1">
      <alignment horizontal="center" vertical="center" wrapText="1"/>
    </xf>
    <xf numFmtId="0" fontId="41" fillId="0" borderId="8" xfId="0" applyFont="1" applyFill="1" applyBorder="1" applyAlignment="1">
      <alignment horizontal="center" vertical="center" wrapText="1"/>
    </xf>
    <xf numFmtId="166" fontId="44" fillId="0" borderId="1" xfId="6" applyNumberFormat="1" applyFont="1" applyFill="1" applyBorder="1" applyAlignment="1">
      <alignment horizontal="left" vertical="center" wrapText="1"/>
    </xf>
    <xf numFmtId="0" fontId="38" fillId="26" borderId="9" xfId="0" applyFont="1" applyFill="1" applyBorder="1" applyAlignment="1">
      <alignment horizontal="center" vertical="center" wrapText="1"/>
    </xf>
    <xf numFmtId="0" fontId="38" fillId="26" borderId="15" xfId="0" applyFont="1" applyFill="1" applyBorder="1" applyAlignment="1">
      <alignment horizontal="center" vertical="center" wrapText="1"/>
    </xf>
    <xf numFmtId="0" fontId="36" fillId="26" borderId="13" xfId="0" applyFont="1" applyFill="1" applyBorder="1" applyAlignment="1">
      <alignment horizontal="left" vertical="center" wrapText="1"/>
    </xf>
    <xf numFmtId="0" fontId="36" fillId="26" borderId="3" xfId="0" applyFont="1" applyFill="1" applyBorder="1" applyAlignment="1">
      <alignment horizontal="left" vertical="center" wrapText="1"/>
    </xf>
    <xf numFmtId="0" fontId="36" fillId="26" borderId="8" xfId="0" applyFont="1" applyFill="1" applyBorder="1" applyAlignment="1">
      <alignment horizontal="left" vertical="center" wrapText="1"/>
    </xf>
    <xf numFmtId="0" fontId="38" fillId="26" borderId="9" xfId="0" applyFont="1" applyFill="1" applyBorder="1" applyAlignment="1">
      <alignment horizontal="center" vertical="center"/>
    </xf>
    <xf numFmtId="0" fontId="38" fillId="26" borderId="2" xfId="0" applyFont="1" applyFill="1" applyBorder="1" applyAlignment="1">
      <alignment horizontal="center" vertical="center"/>
    </xf>
    <xf numFmtId="0" fontId="36" fillId="26" borderId="9" xfId="0" applyFont="1" applyFill="1" applyBorder="1" applyAlignment="1">
      <alignment horizontal="center" vertical="center" wrapText="1"/>
    </xf>
    <xf numFmtId="0" fontId="36" fillId="26" borderId="15" xfId="0" applyFont="1" applyFill="1" applyBorder="1" applyAlignment="1">
      <alignment horizontal="center" vertical="center" wrapText="1"/>
    </xf>
    <xf numFmtId="0" fontId="36" fillId="26" borderId="2" xfId="0" applyFont="1" applyFill="1" applyBorder="1" applyAlignment="1">
      <alignment horizontal="center" vertical="center" wrapText="1"/>
    </xf>
    <xf numFmtId="0" fontId="36" fillId="26" borderId="71" xfId="0" applyFont="1" applyFill="1" applyBorder="1" applyAlignment="1">
      <alignment horizontal="center" vertical="center" wrapText="1"/>
    </xf>
    <xf numFmtId="0" fontId="2" fillId="31" borderId="55" xfId="0" applyFont="1" applyFill="1" applyBorder="1" applyAlignment="1">
      <alignment horizontal="center" vertical="center" wrapText="1"/>
    </xf>
    <xf numFmtId="0" fontId="2" fillId="31" borderId="56" xfId="0" applyFont="1" applyFill="1" applyBorder="1" applyAlignment="1">
      <alignment horizontal="center" vertical="center" wrapText="1"/>
    </xf>
    <xf numFmtId="0" fontId="6" fillId="26" borderId="5" xfId="0" applyFont="1" applyFill="1" applyBorder="1" applyAlignment="1">
      <alignment horizontal="left" vertical="center" wrapText="1"/>
    </xf>
    <xf numFmtId="0" fontId="6" fillId="26" borderId="11" xfId="0" applyFont="1" applyFill="1" applyBorder="1" applyAlignment="1">
      <alignment horizontal="left" vertical="center" wrapText="1"/>
    </xf>
    <xf numFmtId="166" fontId="6" fillId="26" borderId="13" xfId="6" applyNumberFormat="1" applyFont="1" applyFill="1" applyBorder="1" applyAlignment="1">
      <alignment horizontal="center" vertical="center" wrapText="1"/>
    </xf>
    <xf numFmtId="166" fontId="6" fillId="26" borderId="3" xfId="6" applyNumberFormat="1" applyFont="1" applyFill="1" applyBorder="1" applyAlignment="1">
      <alignment horizontal="center" vertical="center" wrapText="1"/>
    </xf>
    <xf numFmtId="0" fontId="37" fillId="26" borderId="39" xfId="0" applyFont="1" applyFill="1" applyBorder="1" applyAlignment="1">
      <alignment horizontal="left" wrapText="1"/>
    </xf>
    <xf numFmtId="0" fontId="6" fillId="26" borderId="7" xfId="0" applyFont="1" applyFill="1" applyBorder="1" applyAlignment="1">
      <alignment horizontal="center" vertical="center" wrapText="1"/>
    </xf>
    <xf numFmtId="0" fontId="6" fillId="26" borderId="12" xfId="0" applyFont="1" applyFill="1" applyBorder="1" applyAlignment="1">
      <alignment horizontal="center" vertical="center" wrapText="1"/>
    </xf>
    <xf numFmtId="0" fontId="6" fillId="26" borderId="26" xfId="0" applyFont="1" applyFill="1" applyBorder="1" applyAlignment="1">
      <alignment horizontal="left" vertical="center" wrapText="1"/>
    </xf>
    <xf numFmtId="0" fontId="6" fillId="26" borderId="9" xfId="0" applyFont="1" applyFill="1" applyBorder="1" applyAlignment="1">
      <alignment horizontal="center" vertical="center" wrapText="1"/>
    </xf>
    <xf numFmtId="0" fontId="6" fillId="26" borderId="2" xfId="0" applyFont="1" applyFill="1" applyBorder="1" applyAlignment="1">
      <alignment horizontal="center" vertical="center" wrapText="1"/>
    </xf>
    <xf numFmtId="0" fontId="6" fillId="26" borderId="4" xfId="0" applyFont="1" applyFill="1" applyBorder="1" applyAlignment="1">
      <alignment horizontal="center" vertical="center" wrapText="1"/>
    </xf>
    <xf numFmtId="0" fontId="6" fillId="26" borderId="6" xfId="0" applyFont="1" applyFill="1" applyBorder="1" applyAlignment="1">
      <alignment horizontal="center" vertical="center" wrapText="1"/>
    </xf>
    <xf numFmtId="0" fontId="6" fillId="26" borderId="15" xfId="0" applyFont="1" applyFill="1" applyBorder="1" applyAlignment="1">
      <alignment horizontal="center" vertical="center" wrapText="1"/>
    </xf>
    <xf numFmtId="0" fontId="6" fillId="26" borderId="1" xfId="0" applyFont="1" applyFill="1" applyBorder="1" applyAlignment="1">
      <alignment horizontal="center" vertical="center" wrapText="1"/>
    </xf>
    <xf numFmtId="0" fontId="36" fillId="26" borderId="0" xfId="0" applyFont="1" applyFill="1" applyAlignment="1">
      <alignment horizontal="right"/>
    </xf>
    <xf numFmtId="0" fontId="6" fillId="26" borderId="0" xfId="0" applyFont="1" applyFill="1" applyBorder="1" applyAlignment="1">
      <alignment horizontal="center" vertical="center" wrapText="1"/>
    </xf>
    <xf numFmtId="0" fontId="6" fillId="26" borderId="30" xfId="0" applyFont="1" applyFill="1" applyBorder="1" applyAlignment="1">
      <alignment horizontal="center" vertical="center" wrapText="1"/>
    </xf>
    <xf numFmtId="0" fontId="6" fillId="26" borderId="31" xfId="0" applyFont="1" applyFill="1" applyBorder="1" applyAlignment="1">
      <alignment horizontal="center" vertical="center" wrapText="1"/>
    </xf>
    <xf numFmtId="0" fontId="6" fillId="26" borderId="34" xfId="0" applyFont="1" applyFill="1" applyBorder="1" applyAlignment="1">
      <alignment horizontal="center" vertical="center" wrapText="1"/>
    </xf>
    <xf numFmtId="0" fontId="6" fillId="26" borderId="35" xfId="0" applyFont="1" applyFill="1" applyBorder="1" applyAlignment="1">
      <alignment horizontal="center" vertical="center" wrapText="1"/>
    </xf>
    <xf numFmtId="0" fontId="6" fillId="26" borderId="28" xfId="0" applyFont="1" applyFill="1" applyBorder="1" applyAlignment="1">
      <alignment horizontal="center" vertical="center" wrapText="1"/>
    </xf>
    <xf numFmtId="0" fontId="6" fillId="26" borderId="36" xfId="0" applyFont="1" applyFill="1" applyBorder="1" applyAlignment="1">
      <alignment horizontal="center" vertical="center" wrapText="1"/>
    </xf>
    <xf numFmtId="0" fontId="6" fillId="26" borderId="13" xfId="0" applyFont="1" applyFill="1" applyBorder="1" applyAlignment="1">
      <alignment horizontal="center" vertical="center" wrapText="1"/>
    </xf>
    <xf numFmtId="0" fontId="6" fillId="26" borderId="3" xfId="0" applyFont="1" applyFill="1" applyBorder="1" applyAlignment="1">
      <alignment horizontal="center" vertical="center" wrapText="1"/>
    </xf>
    <xf numFmtId="0" fontId="6" fillId="26" borderId="13" xfId="0" applyFont="1" applyFill="1" applyBorder="1" applyAlignment="1">
      <alignment horizontal="center"/>
    </xf>
    <xf numFmtId="0" fontId="6" fillId="26" borderId="3" xfId="0" applyFont="1" applyFill="1" applyBorder="1" applyAlignment="1">
      <alignment horizontal="center"/>
    </xf>
    <xf numFmtId="0" fontId="37" fillId="26" borderId="38" xfId="0" applyFont="1" applyFill="1" applyBorder="1" applyAlignment="1">
      <alignment horizontal="center" vertical="center" wrapText="1"/>
    </xf>
    <xf numFmtId="0" fontId="37" fillId="26" borderId="39" xfId="0" applyFont="1" applyFill="1" applyBorder="1" applyAlignment="1">
      <alignment horizontal="center" vertical="center" wrapText="1"/>
    </xf>
    <xf numFmtId="0" fontId="37" fillId="26" borderId="64" xfId="0" applyFont="1" applyFill="1" applyBorder="1" applyAlignment="1">
      <alignment horizontal="center" vertical="center" wrapText="1"/>
    </xf>
    <xf numFmtId="0" fontId="6" fillId="26" borderId="0" xfId="0" applyFont="1" applyFill="1" applyBorder="1" applyAlignment="1">
      <alignment horizontal="left" vertical="center" wrapText="1"/>
    </xf>
    <xf numFmtId="0" fontId="6" fillId="26" borderId="68" xfId="0" applyFont="1" applyFill="1" applyBorder="1" applyAlignment="1">
      <alignment horizontal="center" vertical="center" wrapText="1"/>
    </xf>
    <xf numFmtId="0" fontId="6" fillId="26" borderId="31" xfId="0" applyFont="1" applyFill="1" applyBorder="1" applyAlignment="1">
      <alignment horizontal="left" vertical="center" wrapText="1"/>
    </xf>
    <xf numFmtId="0" fontId="6" fillId="26" borderId="69"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11" xfId="0" applyFont="1" applyFill="1" applyBorder="1" applyAlignment="1">
      <alignment horizontal="left" vertical="center" wrapText="1"/>
    </xf>
    <xf numFmtId="0" fontId="35" fillId="0" borderId="0" xfId="0" applyFont="1" applyAlignment="1">
      <alignment horizontal="center" wrapText="1"/>
    </xf>
    <xf numFmtId="0" fontId="6" fillId="2" borderId="30" xfId="0" applyFont="1" applyFill="1" applyBorder="1" applyAlignment="1">
      <alignment horizontal="center" vertical="center" wrapText="1"/>
    </xf>
    <xf numFmtId="0" fontId="6" fillId="2" borderId="31" xfId="0" applyFont="1" applyFill="1" applyBorder="1" applyAlignment="1">
      <alignment horizontal="center" vertical="center" wrapText="1"/>
    </xf>
    <xf numFmtId="0" fontId="6" fillId="2" borderId="34" xfId="0" applyFont="1" applyFill="1" applyBorder="1" applyAlignment="1">
      <alignment horizontal="center" vertical="center" wrapText="1"/>
    </xf>
    <xf numFmtId="0" fontId="6" fillId="2" borderId="35" xfId="0" applyFont="1" applyFill="1" applyBorder="1" applyAlignment="1">
      <alignment horizontal="center" vertical="center" wrapText="1"/>
    </xf>
    <xf numFmtId="0" fontId="6" fillId="2" borderId="28" xfId="0" applyFont="1" applyFill="1" applyBorder="1" applyAlignment="1">
      <alignment horizontal="center" vertical="center" wrapText="1"/>
    </xf>
    <xf numFmtId="0" fontId="6" fillId="2" borderId="36" xfId="0" applyFont="1" applyFill="1" applyBorder="1" applyAlignment="1">
      <alignment horizontal="center" vertical="center" wrapText="1"/>
    </xf>
    <xf numFmtId="4" fontId="6" fillId="2" borderId="45" xfId="0" applyNumberFormat="1" applyFont="1" applyFill="1" applyBorder="1" applyAlignment="1">
      <alignment horizontal="center" vertical="center" wrapText="1"/>
    </xf>
    <xf numFmtId="4" fontId="6" fillId="2" borderId="46" xfId="0" applyNumberFormat="1" applyFont="1" applyFill="1" applyBorder="1" applyAlignment="1">
      <alignment horizontal="center" vertical="center" wrapText="1"/>
    </xf>
    <xf numFmtId="0" fontId="41" fillId="0" borderId="31" xfId="0" applyFont="1" applyBorder="1" applyAlignment="1">
      <alignment horizontal="left"/>
    </xf>
    <xf numFmtId="0" fontId="52" fillId="2" borderId="39" xfId="0" applyFont="1" applyFill="1" applyBorder="1" applyAlignment="1">
      <alignment horizontal="left" wrapText="1"/>
    </xf>
    <xf numFmtId="0" fontId="2" fillId="2" borderId="0" xfId="0" applyFont="1" applyFill="1" applyBorder="1" applyAlignment="1">
      <alignment horizontal="left" vertical="center" wrapText="1"/>
    </xf>
    <xf numFmtId="0" fontId="2" fillId="2" borderId="3" xfId="0" applyFont="1" applyFill="1" applyBorder="1" applyAlignment="1">
      <alignment horizontal="left" vertical="center" wrapText="1"/>
    </xf>
    <xf numFmtId="0" fontId="2" fillId="2" borderId="8"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6" fillId="2" borderId="0" xfId="0" applyFont="1" applyFill="1" applyBorder="1" applyAlignment="1">
      <alignment horizontal="left" vertical="center" wrapText="1"/>
    </xf>
    <xf numFmtId="0" fontId="6" fillId="2" borderId="55" xfId="0" applyFont="1" applyFill="1" applyBorder="1" applyAlignment="1">
      <alignment horizontal="left" vertical="center" wrapText="1"/>
    </xf>
    <xf numFmtId="0" fontId="6" fillId="2" borderId="56" xfId="0" applyFont="1" applyFill="1" applyBorder="1" applyAlignment="1">
      <alignment horizontal="left" vertical="center" wrapText="1"/>
    </xf>
    <xf numFmtId="0" fontId="2" fillId="2" borderId="55" xfId="0" applyFont="1" applyFill="1" applyBorder="1" applyAlignment="1">
      <alignment horizontal="left" vertical="center" wrapText="1"/>
    </xf>
    <xf numFmtId="0" fontId="2" fillId="2" borderId="56" xfId="0" applyFont="1" applyFill="1" applyBorder="1" applyAlignment="1">
      <alignment horizontal="left" vertical="center" wrapText="1"/>
    </xf>
    <xf numFmtId="0" fontId="38" fillId="26" borderId="0" xfId="0" applyFont="1" applyFill="1" applyAlignment="1">
      <alignment horizontal="center" vertical="top" wrapText="1"/>
    </xf>
    <xf numFmtId="0" fontId="36" fillId="26" borderId="0" xfId="0" applyFont="1" applyFill="1" applyAlignment="1">
      <alignment horizontal="center" vertical="top" wrapText="1"/>
    </xf>
    <xf numFmtId="0" fontId="36" fillId="26" borderId="58" xfId="0" applyFont="1" applyFill="1" applyBorder="1" applyAlignment="1">
      <alignment horizontal="center" vertical="top" wrapText="1"/>
    </xf>
    <xf numFmtId="0" fontId="36" fillId="26" borderId="59" xfId="0" applyFont="1" applyFill="1" applyBorder="1" applyAlignment="1">
      <alignment vertical="top"/>
    </xf>
    <xf numFmtId="0" fontId="36" fillId="26" borderId="60" xfId="0" applyFont="1" applyFill="1" applyBorder="1" applyAlignment="1">
      <alignment horizontal="center" vertical="center" wrapText="1"/>
    </xf>
    <xf numFmtId="0" fontId="36" fillId="26" borderId="2" xfId="0" applyFont="1" applyFill="1" applyBorder="1" applyAlignment="1">
      <alignment vertical="center"/>
    </xf>
    <xf numFmtId="0" fontId="36" fillId="26" borderId="45" xfId="0" applyFont="1" applyFill="1" applyBorder="1" applyAlignment="1">
      <alignment horizontal="center" vertical="top" wrapText="1"/>
    </xf>
    <xf numFmtId="0" fontId="36" fillId="26" borderId="49" xfId="0" applyFont="1" applyFill="1" applyBorder="1" applyAlignment="1">
      <alignment vertical="top"/>
    </xf>
    <xf numFmtId="0" fontId="6" fillId="26" borderId="27" xfId="0" applyFont="1" applyFill="1" applyBorder="1" applyAlignment="1">
      <alignment vertical="top"/>
    </xf>
    <xf numFmtId="0" fontId="36" fillId="26" borderId="13" xfId="0" applyFont="1" applyFill="1" applyBorder="1" applyAlignment="1">
      <alignment vertical="center"/>
    </xf>
    <xf numFmtId="0" fontId="36" fillId="26" borderId="8" xfId="0" applyFont="1" applyFill="1" applyBorder="1" applyAlignment="1">
      <alignment vertical="center"/>
    </xf>
    <xf numFmtId="0" fontId="6" fillId="0" borderId="61" xfId="0" applyFont="1" applyFill="1" applyBorder="1" applyAlignment="1">
      <alignment vertical="top"/>
    </xf>
    <xf numFmtId="0" fontId="6" fillId="0" borderId="62" xfId="0" applyFont="1" applyFill="1" applyBorder="1" applyAlignment="1">
      <alignment vertical="top"/>
    </xf>
    <xf numFmtId="0" fontId="6" fillId="0" borderId="27" xfId="0" applyFont="1" applyFill="1" applyBorder="1" applyAlignment="1">
      <alignment vertical="top"/>
    </xf>
    <xf numFmtId="0" fontId="6" fillId="0" borderId="27" xfId="0" applyFont="1" applyFill="1" applyBorder="1" applyAlignment="1">
      <alignment horizontal="left" vertical="top"/>
    </xf>
    <xf numFmtId="0" fontId="6" fillId="0" borderId="32" xfId="0" applyFont="1" applyFill="1" applyBorder="1" applyAlignment="1">
      <alignment horizontal="left" vertical="top"/>
    </xf>
    <xf numFmtId="0" fontId="36" fillId="0" borderId="13" xfId="0" applyFont="1" applyFill="1" applyBorder="1" applyAlignment="1">
      <alignment vertical="center"/>
    </xf>
    <xf numFmtId="0" fontId="36" fillId="0" borderId="8" xfId="0" applyFont="1" applyFill="1" applyBorder="1" applyAlignment="1">
      <alignment vertical="center"/>
    </xf>
    <xf numFmtId="0" fontId="2" fillId="0" borderId="0" xfId="0" applyFont="1" applyAlignment="1">
      <alignment horizontal="center" wrapText="1"/>
    </xf>
    <xf numFmtId="0" fontId="2" fillId="2" borderId="3"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9" xfId="0" applyFont="1" applyFill="1" applyBorder="1" applyAlignment="1">
      <alignment horizontal="center" vertical="center" wrapText="1"/>
    </xf>
  </cellXfs>
  <cellStyles count="82">
    <cellStyle name="20% - Accent1 2" xfId="17"/>
    <cellStyle name="20% - Accent2 2" xfId="18"/>
    <cellStyle name="20% - Accent3 2" xfId="19"/>
    <cellStyle name="20% - Accent4 2" xfId="20"/>
    <cellStyle name="20% - Accent5 2" xfId="21"/>
    <cellStyle name="20% - Accent6 2" xfId="22"/>
    <cellStyle name="40% - Accent1 2" xfId="23"/>
    <cellStyle name="40% - Accent2 2" xfId="24"/>
    <cellStyle name="40% - Accent3 2" xfId="25"/>
    <cellStyle name="40% - Accent4 2" xfId="26"/>
    <cellStyle name="40% - Accent5 2" xfId="27"/>
    <cellStyle name="40% - Accent6 2" xfId="28"/>
    <cellStyle name="60% - Accent1 2" xfId="29"/>
    <cellStyle name="60% - Accent2 2" xfId="30"/>
    <cellStyle name="60% - Accent3 2" xfId="31"/>
    <cellStyle name="60% - Accent4 2" xfId="32"/>
    <cellStyle name="60% - Accent5 2" xfId="33"/>
    <cellStyle name="60% - Accent6 2" xfId="34"/>
    <cellStyle name="Accent1 2" xfId="35"/>
    <cellStyle name="Accent2 2" xfId="36"/>
    <cellStyle name="Accent3 2" xfId="37"/>
    <cellStyle name="Accent4 2" xfId="38"/>
    <cellStyle name="Accent5 2" xfId="39"/>
    <cellStyle name="Accent6 2" xfId="40"/>
    <cellStyle name="Bad 2" xfId="41"/>
    <cellStyle name="Calculation 2" xfId="42"/>
    <cellStyle name="Check Cell 2" xfId="43"/>
    <cellStyle name="Comma" xfId="1" builtinId="3"/>
    <cellStyle name="Comma 2" xfId="4"/>
    <cellStyle name="Comma 2 2" xfId="8"/>
    <cellStyle name="Comma 2 2 2" xfId="44"/>
    <cellStyle name="Comma 2 3" xfId="11"/>
    <cellStyle name="Comma 3" xfId="7"/>
    <cellStyle name="Comma 3 2" xfId="45"/>
    <cellStyle name="Comma 4" xfId="10"/>
    <cellStyle name="Explanatory Text 2" xfId="46"/>
    <cellStyle name="Good 2" xfId="47"/>
    <cellStyle name="Heading 1 2" xfId="48"/>
    <cellStyle name="Heading 2 2" xfId="49"/>
    <cellStyle name="Heading 3 2" xfId="50"/>
    <cellStyle name="Heading 4 2" xfId="51"/>
    <cellStyle name="Hyperlink" xfId="2" builtinId="8"/>
    <cellStyle name="Input 2" xfId="52"/>
    <cellStyle name="Linked Cell 2" xfId="53"/>
    <cellStyle name="Neutral 2" xfId="14"/>
    <cellStyle name="Neutral 3" xfId="54"/>
    <cellStyle name="Normal" xfId="0" builtinId="0"/>
    <cellStyle name="Normal 2" xfId="3"/>
    <cellStyle name="Normal 2 2" xfId="55"/>
    <cellStyle name="Normal 2 2 2" xfId="75"/>
    <cellStyle name="Normal 2 3" xfId="56"/>
    <cellStyle name="Normal 3" xfId="6"/>
    <cellStyle name="Normal 3 2" xfId="12"/>
    <cellStyle name="Normal 3 2 2" xfId="57"/>
    <cellStyle name="Normal 3_HavelvacN2axjusakN3" xfId="15"/>
    <cellStyle name="Normal 4" xfId="9"/>
    <cellStyle name="Normal 4 2" xfId="13"/>
    <cellStyle name="Normal 5" xfId="16"/>
    <cellStyle name="Normal 5 2" xfId="58"/>
    <cellStyle name="Normal 6" xfId="59"/>
    <cellStyle name="Normal 7" xfId="60"/>
    <cellStyle name="Normal 8" xfId="72"/>
    <cellStyle name="Normal_2006 migocarumner" xfId="74"/>
    <cellStyle name="Normal_2014petpatveramenavejin" xfId="73"/>
    <cellStyle name="Normal_Axjusak22-3,22-4_10" xfId="80"/>
    <cellStyle name="Normal_havelvacwchpet" xfId="71"/>
    <cellStyle name="Normal_Sheet1" xfId="81"/>
    <cellStyle name="Note 2" xfId="61"/>
    <cellStyle name="Output 2" xfId="62"/>
    <cellStyle name="Percent" xfId="77" builtinId="5"/>
    <cellStyle name="Percent 2" xfId="5"/>
    <cellStyle name="SN_241" xfId="79"/>
    <cellStyle name="Style 1" xfId="63"/>
    <cellStyle name="Style 1 2" xfId="64"/>
    <cellStyle name="Style 1 2 2" xfId="78"/>
    <cellStyle name="Style 1_verchnakan_ax21-25_2018" xfId="65"/>
    <cellStyle name="Title 2" xfId="66"/>
    <cellStyle name="Total 2" xfId="67"/>
    <cellStyle name="Warning Text 2" xfId="68"/>
    <cellStyle name="Обычный 2" xfId="69"/>
    <cellStyle name="Обычный 2 2" xfId="70"/>
    <cellStyle name="Обычный 2 3" xfId="76"/>
  </cellStyles>
  <dxfs count="1">
    <dxf>
      <font>
        <condense val="0"/>
        <extend val="0"/>
        <color indexed="9"/>
      </font>
    </dxf>
  </dxfs>
  <tableStyles count="0" defaultTableStyle="TableStyleMedium2" defaultPivotStyle="PivotStyleLight16"/>
  <colors>
    <mruColors>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 Id="rId6" Type="http://schemas.openxmlformats.org/officeDocument/2006/relationships/printerSettings" Target="../printerSettings/printerSettings12.bin"/><Relationship Id="rId5" Type="http://schemas.openxmlformats.org/officeDocument/2006/relationships/printerSettings" Target="../printerSettings/printerSettings11.bin"/><Relationship Id="rId4" Type="http://schemas.openxmlformats.org/officeDocument/2006/relationships/printerSettings" Target="../printerSettings/printerSettings1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18.bin"/><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 Id="rId6" Type="http://schemas.openxmlformats.org/officeDocument/2006/relationships/printerSettings" Target="../printerSettings/printerSettings21.bin"/><Relationship Id="rId5" Type="http://schemas.openxmlformats.org/officeDocument/2006/relationships/printerSettings" Target="../printerSettings/printerSettings20.bin"/><Relationship Id="rId4" Type="http://schemas.openxmlformats.org/officeDocument/2006/relationships/printerSettings" Target="../printerSettings/printerSettings1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Z35"/>
  <sheetViews>
    <sheetView topLeftCell="A3" zoomScaleNormal="100" workbookViewId="0"/>
  </sheetViews>
  <sheetFormatPr defaultRowHeight="15"/>
  <cols>
    <col min="1" max="1" width="2.7109375" customWidth="1"/>
    <col min="2" max="2" width="6" customWidth="1"/>
    <col min="3" max="3" width="7.85546875" customWidth="1"/>
    <col min="4" max="4" width="38.5703125" customWidth="1"/>
    <col min="5" max="5" width="12.140625" customWidth="1"/>
    <col min="6" max="6" width="12.85546875" customWidth="1"/>
    <col min="7" max="7" width="13" customWidth="1"/>
    <col min="8" max="8" width="13.85546875" customWidth="1"/>
    <col min="11" max="11" width="10.42578125" customWidth="1"/>
    <col min="12" max="12" width="13.140625" customWidth="1"/>
    <col min="13" max="13" width="10.7109375" customWidth="1"/>
    <col min="14" max="14" width="13.85546875" customWidth="1"/>
    <col min="15" max="15" width="11" customWidth="1"/>
    <col min="17" max="17" width="11.85546875" customWidth="1"/>
    <col min="18" max="18" width="11.5703125" customWidth="1"/>
    <col min="19" max="19" width="18.5703125" customWidth="1"/>
    <col min="21" max="24" width="9.140625" hidden="1" customWidth="1"/>
  </cols>
  <sheetData>
    <row r="1" spans="2:26" s="1" customFormat="1">
      <c r="B1" s="3"/>
      <c r="S1" s="4" t="s">
        <v>54</v>
      </c>
    </row>
    <row r="2" spans="2:26">
      <c r="B2" s="3"/>
      <c r="S2" s="4"/>
    </row>
    <row r="3" spans="2:26" s="2" customFormat="1" ht="9.75" customHeight="1">
      <c r="B3" s="3"/>
      <c r="C3" s="4"/>
    </row>
    <row r="4" spans="2:26" s="2" customFormat="1">
      <c r="B4" s="4" t="s">
        <v>55</v>
      </c>
      <c r="C4" s="4"/>
    </row>
    <row r="5" spans="2:26" ht="9.75" customHeight="1">
      <c r="B5" s="4"/>
      <c r="C5" s="4"/>
    </row>
    <row r="6" spans="2:26">
      <c r="B6" s="2"/>
      <c r="C6" s="2"/>
    </row>
    <row r="7" spans="2:26" ht="15" customHeight="1">
      <c r="B7" s="511" t="s">
        <v>24</v>
      </c>
      <c r="C7" s="511"/>
      <c r="D7" s="511" t="s">
        <v>27</v>
      </c>
      <c r="E7" s="511" t="s">
        <v>44</v>
      </c>
      <c r="F7" s="511"/>
      <c r="G7" s="511"/>
      <c r="H7" s="511"/>
      <c r="I7" s="511"/>
      <c r="J7" s="511"/>
      <c r="K7" s="511"/>
      <c r="L7" s="511"/>
      <c r="M7" s="511"/>
      <c r="N7" s="511"/>
      <c r="O7" s="511"/>
      <c r="P7" s="511"/>
      <c r="Q7" s="511"/>
      <c r="R7" s="511"/>
      <c r="S7" s="511"/>
      <c r="U7" s="12" t="s">
        <v>28</v>
      </c>
      <c r="V7" s="13" t="s">
        <v>29</v>
      </c>
      <c r="W7" s="11"/>
      <c r="X7" s="2"/>
      <c r="Y7" s="1"/>
      <c r="Z7" s="1"/>
    </row>
    <row r="8" spans="2:26">
      <c r="B8" s="511"/>
      <c r="C8" s="511"/>
      <c r="D8" s="511"/>
      <c r="E8" s="511" t="s">
        <v>22</v>
      </c>
      <c r="F8" s="509" t="s">
        <v>21</v>
      </c>
      <c r="G8" s="509"/>
      <c r="H8" s="509"/>
      <c r="I8" s="509"/>
      <c r="J8" s="509"/>
      <c r="K8" s="509"/>
      <c r="L8" s="509"/>
      <c r="M8" s="509"/>
      <c r="N8" s="509"/>
      <c r="O8" s="509"/>
      <c r="P8" s="509"/>
      <c r="Q8" s="509"/>
      <c r="R8" s="509"/>
      <c r="S8" s="509"/>
    </row>
    <row r="9" spans="2:26" s="2" customFormat="1" ht="15" customHeight="1">
      <c r="B9" s="511" t="s">
        <v>20</v>
      </c>
      <c r="C9" s="511" t="s">
        <v>23</v>
      </c>
      <c r="D9" s="511"/>
      <c r="E9" s="511"/>
      <c r="F9" s="512" t="s">
        <v>30</v>
      </c>
      <c r="G9" s="509" t="s">
        <v>21</v>
      </c>
      <c r="H9" s="509"/>
      <c r="I9" s="509"/>
      <c r="J9" s="509"/>
      <c r="K9" s="509"/>
      <c r="L9" s="509"/>
      <c r="M9" s="509"/>
      <c r="N9" s="512" t="s">
        <v>38</v>
      </c>
      <c r="O9" s="509" t="s">
        <v>21</v>
      </c>
      <c r="P9" s="509"/>
      <c r="Q9" s="509"/>
      <c r="R9" s="509"/>
      <c r="S9" s="510" t="s">
        <v>43</v>
      </c>
    </row>
    <row r="10" spans="2:26" s="2" customFormat="1" ht="54.75" customHeight="1">
      <c r="B10" s="511"/>
      <c r="C10" s="511"/>
      <c r="D10" s="511"/>
      <c r="E10" s="511"/>
      <c r="F10" s="512"/>
      <c r="G10" s="8" t="s">
        <v>31</v>
      </c>
      <c r="H10" s="8" t="s">
        <v>32</v>
      </c>
      <c r="I10" s="8" t="s">
        <v>33</v>
      </c>
      <c r="J10" s="8" t="s">
        <v>34</v>
      </c>
      <c r="K10" s="8" t="s">
        <v>35</v>
      </c>
      <c r="L10" s="8" t="s">
        <v>36</v>
      </c>
      <c r="M10" s="8" t="s">
        <v>37</v>
      </c>
      <c r="N10" s="512"/>
      <c r="O10" s="8" t="s">
        <v>39</v>
      </c>
      <c r="P10" s="8" t="s">
        <v>40</v>
      </c>
      <c r="Q10" s="8" t="s">
        <v>41</v>
      </c>
      <c r="R10" s="8" t="s">
        <v>42</v>
      </c>
      <c r="S10" s="510"/>
    </row>
    <row r="11" spans="2:26" s="2" customFormat="1">
      <c r="B11" s="14" t="s">
        <v>1</v>
      </c>
      <c r="C11" s="22"/>
      <c r="D11" s="23"/>
      <c r="E11" s="21" t="s">
        <v>45</v>
      </c>
      <c r="F11" s="21" t="s">
        <v>45</v>
      </c>
      <c r="G11" s="21" t="s">
        <v>45</v>
      </c>
      <c r="H11" s="21" t="s">
        <v>45</v>
      </c>
      <c r="I11" s="21" t="s">
        <v>45</v>
      </c>
      <c r="J11" s="21" t="s">
        <v>45</v>
      </c>
      <c r="K11" s="21" t="s">
        <v>45</v>
      </c>
      <c r="L11" s="21" t="s">
        <v>45</v>
      </c>
      <c r="M11" s="21" t="s">
        <v>45</v>
      </c>
      <c r="N11" s="21" t="s">
        <v>45</v>
      </c>
      <c r="O11" s="21" t="s">
        <v>45</v>
      </c>
      <c r="P11" s="21" t="s">
        <v>45</v>
      </c>
      <c r="Q11" s="21" t="s">
        <v>45</v>
      </c>
      <c r="R11" s="21" t="s">
        <v>45</v>
      </c>
      <c r="S11" s="21" t="s">
        <v>45</v>
      </c>
    </row>
    <row r="12" spans="2:26" ht="15" customHeight="1">
      <c r="B12" s="27" t="s">
        <v>19</v>
      </c>
      <c r="C12" s="28"/>
      <c r="D12" s="29"/>
      <c r="E12" s="8" t="s">
        <v>45</v>
      </c>
      <c r="F12" s="8" t="s">
        <v>45</v>
      </c>
      <c r="G12" s="8" t="s">
        <v>45</v>
      </c>
      <c r="H12" s="8" t="s">
        <v>45</v>
      </c>
      <c r="I12" s="8" t="s">
        <v>45</v>
      </c>
      <c r="J12" s="8" t="s">
        <v>45</v>
      </c>
      <c r="K12" s="8" t="s">
        <v>45</v>
      </c>
      <c r="L12" s="8" t="s">
        <v>45</v>
      </c>
      <c r="M12" s="8" t="s">
        <v>45</v>
      </c>
      <c r="N12" s="8" t="s">
        <v>45</v>
      </c>
      <c r="O12" s="8" t="s">
        <v>45</v>
      </c>
      <c r="P12" s="8" t="s">
        <v>45</v>
      </c>
      <c r="Q12" s="8" t="s">
        <v>45</v>
      </c>
      <c r="R12" s="8" t="s">
        <v>45</v>
      </c>
      <c r="S12" s="8" t="s">
        <v>45</v>
      </c>
    </row>
    <row r="13" spans="2:26" ht="15.75" customHeight="1">
      <c r="B13" s="38">
        <v>1088</v>
      </c>
      <c r="C13" s="28"/>
      <c r="D13" s="29" t="s">
        <v>15</v>
      </c>
      <c r="E13" s="9" t="s">
        <v>45</v>
      </c>
      <c r="F13" s="8" t="s">
        <v>45</v>
      </c>
      <c r="G13" s="8" t="s">
        <v>45</v>
      </c>
      <c r="H13" s="8" t="s">
        <v>45</v>
      </c>
      <c r="I13" s="8" t="s">
        <v>45</v>
      </c>
      <c r="J13" s="8" t="s">
        <v>45</v>
      </c>
      <c r="K13" s="8" t="s">
        <v>45</v>
      </c>
      <c r="L13" s="8" t="s">
        <v>45</v>
      </c>
      <c r="M13" s="8" t="s">
        <v>45</v>
      </c>
      <c r="N13" s="8" t="s">
        <v>45</v>
      </c>
      <c r="O13" s="8" t="s">
        <v>45</v>
      </c>
      <c r="P13" s="8" t="s">
        <v>45</v>
      </c>
      <c r="Q13" s="8" t="s">
        <v>45</v>
      </c>
      <c r="R13" s="8" t="s">
        <v>45</v>
      </c>
      <c r="S13" s="8" t="s">
        <v>45</v>
      </c>
    </row>
    <row r="14" spans="2:26" ht="79.5" customHeight="1">
      <c r="B14" s="513"/>
      <c r="C14" s="24" t="s">
        <v>3</v>
      </c>
      <c r="D14" s="25" t="s">
        <v>16</v>
      </c>
      <c r="E14" s="20" t="s">
        <v>45</v>
      </c>
      <c r="F14" s="21" t="s">
        <v>45</v>
      </c>
      <c r="G14" s="21" t="s">
        <v>45</v>
      </c>
      <c r="H14" s="21" t="s">
        <v>45</v>
      </c>
      <c r="I14" s="21" t="s">
        <v>45</v>
      </c>
      <c r="J14" s="21" t="s">
        <v>45</v>
      </c>
      <c r="K14" s="21" t="s">
        <v>45</v>
      </c>
      <c r="L14" s="21" t="s">
        <v>45</v>
      </c>
      <c r="M14" s="21" t="s">
        <v>45</v>
      </c>
      <c r="N14" s="21" t="s">
        <v>45</v>
      </c>
      <c r="O14" s="21" t="s">
        <v>45</v>
      </c>
      <c r="P14" s="21" t="s">
        <v>45</v>
      </c>
      <c r="Q14" s="21" t="s">
        <v>45</v>
      </c>
      <c r="R14" s="21" t="s">
        <v>45</v>
      </c>
      <c r="S14" s="21" t="s">
        <v>45</v>
      </c>
    </row>
    <row r="15" spans="2:26" ht="54">
      <c r="B15" s="513"/>
      <c r="C15" s="24" t="s">
        <v>5</v>
      </c>
      <c r="D15" s="25" t="s">
        <v>17</v>
      </c>
      <c r="E15" s="20" t="s">
        <v>45</v>
      </c>
      <c r="F15" s="21" t="s">
        <v>45</v>
      </c>
      <c r="G15" s="21" t="s">
        <v>45</v>
      </c>
      <c r="H15" s="21" t="s">
        <v>45</v>
      </c>
      <c r="I15" s="21" t="s">
        <v>45</v>
      </c>
      <c r="J15" s="21" t="s">
        <v>45</v>
      </c>
      <c r="K15" s="21" t="s">
        <v>45</v>
      </c>
      <c r="L15" s="21" t="s">
        <v>45</v>
      </c>
      <c r="M15" s="21" t="s">
        <v>45</v>
      </c>
      <c r="N15" s="21" t="s">
        <v>45</v>
      </c>
      <c r="O15" s="21" t="s">
        <v>45</v>
      </c>
      <c r="P15" s="21" t="s">
        <v>45</v>
      </c>
      <c r="Q15" s="21" t="s">
        <v>45</v>
      </c>
      <c r="R15" s="21" t="s">
        <v>45</v>
      </c>
      <c r="S15" s="21" t="s">
        <v>45</v>
      </c>
    </row>
    <row r="16" spans="2:26" ht="16.5" customHeight="1">
      <c r="B16" s="513"/>
      <c r="C16" s="24" t="s">
        <v>7</v>
      </c>
      <c r="D16" s="25" t="s">
        <v>18</v>
      </c>
      <c r="E16" s="20" t="s">
        <v>45</v>
      </c>
      <c r="F16" s="21" t="s">
        <v>45</v>
      </c>
      <c r="G16" s="21" t="s">
        <v>45</v>
      </c>
      <c r="H16" s="21" t="s">
        <v>45</v>
      </c>
      <c r="I16" s="21" t="s">
        <v>45</v>
      </c>
      <c r="J16" s="21" t="s">
        <v>45</v>
      </c>
      <c r="K16" s="21" t="s">
        <v>45</v>
      </c>
      <c r="L16" s="21" t="s">
        <v>45</v>
      </c>
      <c r="M16" s="21" t="s">
        <v>45</v>
      </c>
      <c r="N16" s="21" t="s">
        <v>45</v>
      </c>
      <c r="O16" s="21" t="s">
        <v>45</v>
      </c>
      <c r="P16" s="21" t="s">
        <v>45</v>
      </c>
      <c r="Q16" s="21" t="s">
        <v>45</v>
      </c>
      <c r="R16" s="21" t="s">
        <v>45</v>
      </c>
      <c r="S16" s="21" t="s">
        <v>45</v>
      </c>
    </row>
    <row r="17" spans="2:19" ht="15.75" customHeight="1">
      <c r="B17" s="38">
        <v>1160</v>
      </c>
      <c r="C17" s="41"/>
      <c r="D17" s="41" t="s">
        <v>46</v>
      </c>
      <c r="E17" s="9" t="s">
        <v>45</v>
      </c>
      <c r="F17" s="8" t="s">
        <v>45</v>
      </c>
      <c r="G17" s="8" t="s">
        <v>45</v>
      </c>
      <c r="H17" s="8" t="s">
        <v>45</v>
      </c>
      <c r="I17" s="8" t="s">
        <v>45</v>
      </c>
      <c r="J17" s="8" t="s">
        <v>45</v>
      </c>
      <c r="K17" s="8" t="s">
        <v>45</v>
      </c>
      <c r="L17" s="8" t="s">
        <v>45</v>
      </c>
      <c r="M17" s="8" t="s">
        <v>45</v>
      </c>
      <c r="N17" s="8" t="s">
        <v>45</v>
      </c>
      <c r="O17" s="8" t="s">
        <v>45</v>
      </c>
      <c r="P17" s="8" t="s">
        <v>45</v>
      </c>
      <c r="Q17" s="8" t="s">
        <v>45</v>
      </c>
      <c r="R17" s="8" t="s">
        <v>45</v>
      </c>
      <c r="S17" s="8" t="s">
        <v>45</v>
      </c>
    </row>
    <row r="18" spans="2:19" s="2" customFormat="1" ht="54">
      <c r="B18" s="513"/>
      <c r="C18" s="36" t="s">
        <v>3</v>
      </c>
      <c r="D18" s="37" t="s">
        <v>47</v>
      </c>
      <c r="E18" s="20" t="s">
        <v>45</v>
      </c>
      <c r="F18" s="21" t="s">
        <v>45</v>
      </c>
      <c r="G18" s="21" t="s">
        <v>45</v>
      </c>
      <c r="H18" s="21" t="s">
        <v>45</v>
      </c>
      <c r="I18" s="21" t="s">
        <v>45</v>
      </c>
      <c r="J18" s="21" t="s">
        <v>45</v>
      </c>
      <c r="K18" s="21" t="s">
        <v>45</v>
      </c>
      <c r="L18" s="21" t="s">
        <v>45</v>
      </c>
      <c r="M18" s="21" t="s">
        <v>45</v>
      </c>
      <c r="N18" s="21" t="s">
        <v>45</v>
      </c>
      <c r="O18" s="21" t="s">
        <v>45</v>
      </c>
      <c r="P18" s="21" t="s">
        <v>45</v>
      </c>
      <c r="Q18" s="21" t="s">
        <v>45</v>
      </c>
      <c r="R18" s="21" t="s">
        <v>45</v>
      </c>
      <c r="S18" s="21" t="s">
        <v>45</v>
      </c>
    </row>
    <row r="19" spans="2:19" s="2" customFormat="1" ht="27">
      <c r="B19" s="513"/>
      <c r="C19" s="33" t="s">
        <v>5</v>
      </c>
      <c r="D19" s="25" t="s">
        <v>48</v>
      </c>
      <c r="E19" s="20" t="s">
        <v>45</v>
      </c>
      <c r="F19" s="21" t="s">
        <v>45</v>
      </c>
      <c r="G19" s="21" t="s">
        <v>45</v>
      </c>
      <c r="H19" s="21" t="s">
        <v>45</v>
      </c>
      <c r="I19" s="21" t="s">
        <v>45</v>
      </c>
      <c r="J19" s="21" t="s">
        <v>45</v>
      </c>
      <c r="K19" s="21" t="s">
        <v>45</v>
      </c>
      <c r="L19" s="21" t="s">
        <v>45</v>
      </c>
      <c r="M19" s="21" t="s">
        <v>45</v>
      </c>
      <c r="N19" s="21" t="s">
        <v>45</v>
      </c>
      <c r="O19" s="21" t="s">
        <v>45</v>
      </c>
      <c r="P19" s="21" t="s">
        <v>45</v>
      </c>
      <c r="Q19" s="21" t="s">
        <v>45</v>
      </c>
      <c r="R19" s="21" t="s">
        <v>45</v>
      </c>
      <c r="S19" s="21" t="s">
        <v>45</v>
      </c>
    </row>
    <row r="20" spans="2:19" s="2" customFormat="1" ht="15.75" customHeight="1">
      <c r="B20" s="513"/>
      <c r="C20" s="33" t="s">
        <v>7</v>
      </c>
      <c r="D20" s="25" t="s">
        <v>49</v>
      </c>
      <c r="E20" s="20" t="s">
        <v>45</v>
      </c>
      <c r="F20" s="21" t="s">
        <v>45</v>
      </c>
      <c r="G20" s="21" t="s">
        <v>45</v>
      </c>
      <c r="H20" s="21" t="s">
        <v>45</v>
      </c>
      <c r="I20" s="21" t="s">
        <v>45</v>
      </c>
      <c r="J20" s="21" t="s">
        <v>45</v>
      </c>
      <c r="K20" s="21" t="s">
        <v>45</v>
      </c>
      <c r="L20" s="21" t="s">
        <v>45</v>
      </c>
      <c r="M20" s="21" t="s">
        <v>45</v>
      </c>
      <c r="N20" s="21" t="s">
        <v>45</v>
      </c>
      <c r="O20" s="21" t="s">
        <v>45</v>
      </c>
      <c r="P20" s="21" t="s">
        <v>45</v>
      </c>
      <c r="Q20" s="21" t="s">
        <v>45</v>
      </c>
      <c r="R20" s="21" t="s">
        <v>45</v>
      </c>
      <c r="S20" s="21" t="s">
        <v>45</v>
      </c>
    </row>
    <row r="21" spans="2:19" s="2" customFormat="1" ht="67.5">
      <c r="B21" s="26"/>
      <c r="C21" s="33" t="s">
        <v>9</v>
      </c>
      <c r="D21" s="25" t="s">
        <v>50</v>
      </c>
      <c r="E21" s="20" t="s">
        <v>45</v>
      </c>
      <c r="F21" s="21" t="s">
        <v>45</v>
      </c>
      <c r="G21" s="21" t="s">
        <v>45</v>
      </c>
      <c r="H21" s="21" t="s">
        <v>45</v>
      </c>
      <c r="I21" s="21" t="s">
        <v>45</v>
      </c>
      <c r="J21" s="21" t="s">
        <v>45</v>
      </c>
      <c r="K21" s="21" t="s">
        <v>45</v>
      </c>
      <c r="L21" s="21" t="s">
        <v>45</v>
      </c>
      <c r="M21" s="21" t="s">
        <v>45</v>
      </c>
      <c r="N21" s="21" t="s">
        <v>45</v>
      </c>
      <c r="O21" s="21" t="s">
        <v>45</v>
      </c>
      <c r="P21" s="21" t="s">
        <v>45</v>
      </c>
      <c r="Q21" s="21" t="s">
        <v>45</v>
      </c>
      <c r="R21" s="21" t="s">
        <v>45</v>
      </c>
      <c r="S21" s="21" t="s">
        <v>45</v>
      </c>
    </row>
    <row r="22" spans="2:19" s="2" customFormat="1" ht="40.5">
      <c r="B22" s="35"/>
      <c r="C22" s="33" t="s">
        <v>11</v>
      </c>
      <c r="D22" s="25" t="s">
        <v>51</v>
      </c>
      <c r="E22" s="20" t="s">
        <v>45</v>
      </c>
      <c r="F22" s="21" t="s">
        <v>45</v>
      </c>
      <c r="G22" s="21" t="s">
        <v>45</v>
      </c>
      <c r="H22" s="21" t="s">
        <v>45</v>
      </c>
      <c r="I22" s="21" t="s">
        <v>45</v>
      </c>
      <c r="J22" s="21" t="s">
        <v>45</v>
      </c>
      <c r="K22" s="21" t="s">
        <v>45</v>
      </c>
      <c r="L22" s="21" t="s">
        <v>45</v>
      </c>
      <c r="M22" s="21" t="s">
        <v>45</v>
      </c>
      <c r="N22" s="21" t="s">
        <v>45</v>
      </c>
      <c r="O22" s="21" t="s">
        <v>45</v>
      </c>
      <c r="P22" s="21" t="s">
        <v>45</v>
      </c>
      <c r="Q22" s="21" t="s">
        <v>45</v>
      </c>
      <c r="R22" s="21" t="s">
        <v>45</v>
      </c>
      <c r="S22" s="21" t="s">
        <v>45</v>
      </c>
    </row>
    <row r="23" spans="2:19" s="2" customFormat="1" ht="15.75" customHeight="1">
      <c r="B23" s="34" t="s">
        <v>0</v>
      </c>
      <c r="C23" s="30"/>
      <c r="D23" s="31"/>
      <c r="E23" s="8" t="s">
        <v>45</v>
      </c>
      <c r="F23" s="8" t="s">
        <v>45</v>
      </c>
      <c r="G23" s="8" t="s">
        <v>45</v>
      </c>
      <c r="H23" s="8" t="s">
        <v>45</v>
      </c>
      <c r="I23" s="8" t="s">
        <v>45</v>
      </c>
      <c r="J23" s="8" t="s">
        <v>45</v>
      </c>
      <c r="K23" s="8" t="s">
        <v>45</v>
      </c>
      <c r="L23" s="8" t="s">
        <v>45</v>
      </c>
      <c r="M23" s="8" t="s">
        <v>45</v>
      </c>
      <c r="N23" s="8" t="s">
        <v>45</v>
      </c>
      <c r="O23" s="8" t="s">
        <v>45</v>
      </c>
      <c r="P23" s="8" t="s">
        <v>45</v>
      </c>
      <c r="Q23" s="8" t="s">
        <v>45</v>
      </c>
      <c r="R23" s="8" t="s">
        <v>45</v>
      </c>
      <c r="S23" s="8" t="s">
        <v>45</v>
      </c>
    </row>
    <row r="24" spans="2:19" ht="27">
      <c r="B24" s="38">
        <v>1099</v>
      </c>
      <c r="C24" s="39"/>
      <c r="D24" s="40" t="s">
        <v>2</v>
      </c>
      <c r="E24" s="9" t="s">
        <v>45</v>
      </c>
      <c r="F24" s="8" t="s">
        <v>45</v>
      </c>
      <c r="G24" s="8" t="s">
        <v>45</v>
      </c>
      <c r="H24" s="8" t="s">
        <v>45</v>
      </c>
      <c r="I24" s="8" t="s">
        <v>45</v>
      </c>
      <c r="J24" s="8" t="s">
        <v>45</v>
      </c>
      <c r="K24" s="8" t="s">
        <v>45</v>
      </c>
      <c r="L24" s="8" t="s">
        <v>45</v>
      </c>
      <c r="M24" s="8" t="s">
        <v>45</v>
      </c>
      <c r="N24" s="8" t="s">
        <v>45</v>
      </c>
      <c r="O24" s="8" t="s">
        <v>45</v>
      </c>
      <c r="P24" s="8" t="s">
        <v>45</v>
      </c>
      <c r="Q24" s="8" t="s">
        <v>45</v>
      </c>
      <c r="R24" s="8" t="s">
        <v>45</v>
      </c>
      <c r="S24" s="8" t="s">
        <v>45</v>
      </c>
    </row>
    <row r="25" spans="2:19" ht="27">
      <c r="B25" s="513"/>
      <c r="C25" s="18" t="s">
        <v>3</v>
      </c>
      <c r="D25" s="19" t="s">
        <v>4</v>
      </c>
      <c r="E25" s="20" t="s">
        <v>45</v>
      </c>
      <c r="F25" s="21" t="s">
        <v>45</v>
      </c>
      <c r="G25" s="21" t="s">
        <v>45</v>
      </c>
      <c r="H25" s="21" t="s">
        <v>45</v>
      </c>
      <c r="I25" s="21" t="s">
        <v>45</v>
      </c>
      <c r="J25" s="21" t="s">
        <v>45</v>
      </c>
      <c r="K25" s="21" t="s">
        <v>45</v>
      </c>
      <c r="L25" s="21" t="s">
        <v>45</v>
      </c>
      <c r="M25" s="21" t="s">
        <v>45</v>
      </c>
      <c r="N25" s="21" t="s">
        <v>45</v>
      </c>
      <c r="O25" s="21" t="s">
        <v>45</v>
      </c>
      <c r="P25" s="21" t="s">
        <v>45</v>
      </c>
      <c r="Q25" s="21" t="s">
        <v>45</v>
      </c>
      <c r="R25" s="21" t="s">
        <v>45</v>
      </c>
      <c r="S25" s="21" t="s">
        <v>45</v>
      </c>
    </row>
    <row r="26" spans="2:19" ht="40.5">
      <c r="B26" s="513"/>
      <c r="C26" s="18" t="s">
        <v>5</v>
      </c>
      <c r="D26" s="19" t="s">
        <v>6</v>
      </c>
      <c r="E26" s="20" t="s">
        <v>45</v>
      </c>
      <c r="F26" s="21" t="s">
        <v>45</v>
      </c>
      <c r="G26" s="21" t="s">
        <v>45</v>
      </c>
      <c r="H26" s="21" t="s">
        <v>45</v>
      </c>
      <c r="I26" s="21" t="s">
        <v>45</v>
      </c>
      <c r="J26" s="21" t="s">
        <v>45</v>
      </c>
      <c r="K26" s="21" t="s">
        <v>45</v>
      </c>
      <c r="L26" s="21" t="s">
        <v>45</v>
      </c>
      <c r="M26" s="21" t="s">
        <v>45</v>
      </c>
      <c r="N26" s="21" t="s">
        <v>45</v>
      </c>
      <c r="O26" s="21" t="s">
        <v>45</v>
      </c>
      <c r="P26" s="21" t="s">
        <v>45</v>
      </c>
      <c r="Q26" s="21" t="s">
        <v>45</v>
      </c>
      <c r="R26" s="21" t="s">
        <v>45</v>
      </c>
      <c r="S26" s="21" t="s">
        <v>45</v>
      </c>
    </row>
    <row r="27" spans="2:19" ht="15.75" customHeight="1">
      <c r="B27" s="513"/>
      <c r="C27" s="18" t="s">
        <v>7</v>
      </c>
      <c r="D27" s="19" t="s">
        <v>8</v>
      </c>
      <c r="E27" s="20" t="s">
        <v>45</v>
      </c>
      <c r="F27" s="21" t="s">
        <v>45</v>
      </c>
      <c r="G27" s="21" t="s">
        <v>45</v>
      </c>
      <c r="H27" s="21" t="s">
        <v>45</v>
      </c>
      <c r="I27" s="21" t="s">
        <v>45</v>
      </c>
      <c r="J27" s="21" t="s">
        <v>45</v>
      </c>
      <c r="K27" s="21" t="s">
        <v>45</v>
      </c>
      <c r="L27" s="21" t="s">
        <v>45</v>
      </c>
      <c r="M27" s="21" t="s">
        <v>45</v>
      </c>
      <c r="N27" s="21" t="s">
        <v>45</v>
      </c>
      <c r="O27" s="21" t="s">
        <v>45</v>
      </c>
      <c r="P27" s="21" t="s">
        <v>45</v>
      </c>
      <c r="Q27" s="21" t="s">
        <v>45</v>
      </c>
      <c r="R27" s="21" t="s">
        <v>45</v>
      </c>
      <c r="S27" s="21" t="s">
        <v>45</v>
      </c>
    </row>
    <row r="28" spans="2:19" ht="27">
      <c r="B28" s="26"/>
      <c r="C28" s="18" t="s">
        <v>9</v>
      </c>
      <c r="D28" s="19" t="s">
        <v>10</v>
      </c>
      <c r="E28" s="20" t="s">
        <v>45</v>
      </c>
      <c r="F28" s="21" t="s">
        <v>45</v>
      </c>
      <c r="G28" s="21" t="s">
        <v>45</v>
      </c>
      <c r="H28" s="21" t="s">
        <v>45</v>
      </c>
      <c r="I28" s="21" t="s">
        <v>45</v>
      </c>
      <c r="J28" s="21" t="s">
        <v>45</v>
      </c>
      <c r="K28" s="21" t="s">
        <v>45</v>
      </c>
      <c r="L28" s="21" t="s">
        <v>45</v>
      </c>
      <c r="M28" s="21" t="s">
        <v>45</v>
      </c>
      <c r="N28" s="21" t="s">
        <v>45</v>
      </c>
      <c r="O28" s="21" t="s">
        <v>45</v>
      </c>
      <c r="P28" s="21" t="s">
        <v>45</v>
      </c>
      <c r="Q28" s="21" t="s">
        <v>45</v>
      </c>
      <c r="R28" s="21" t="s">
        <v>45</v>
      </c>
      <c r="S28" s="21" t="s">
        <v>45</v>
      </c>
    </row>
    <row r="29" spans="2:19" ht="27">
      <c r="B29" s="32"/>
      <c r="C29" s="18" t="s">
        <v>11</v>
      </c>
      <c r="D29" s="19" t="s">
        <v>12</v>
      </c>
      <c r="E29" s="20" t="s">
        <v>45</v>
      </c>
      <c r="F29" s="21" t="s">
        <v>45</v>
      </c>
      <c r="G29" s="21" t="s">
        <v>45</v>
      </c>
      <c r="H29" s="21" t="s">
        <v>45</v>
      </c>
      <c r="I29" s="21" t="s">
        <v>45</v>
      </c>
      <c r="J29" s="21" t="s">
        <v>45</v>
      </c>
      <c r="K29" s="21" t="s">
        <v>45</v>
      </c>
      <c r="L29" s="21" t="s">
        <v>45</v>
      </c>
      <c r="M29" s="21" t="s">
        <v>45</v>
      </c>
      <c r="N29" s="21" t="s">
        <v>45</v>
      </c>
      <c r="O29" s="21" t="s">
        <v>45</v>
      </c>
      <c r="P29" s="21" t="s">
        <v>45</v>
      </c>
      <c r="Q29" s="21" t="s">
        <v>45</v>
      </c>
      <c r="R29" s="21" t="s">
        <v>45</v>
      </c>
      <c r="S29" s="21" t="s">
        <v>45</v>
      </c>
    </row>
    <row r="30" spans="2:19" ht="67.5">
      <c r="B30" s="32"/>
      <c r="C30" s="18" t="s">
        <v>13</v>
      </c>
      <c r="D30" s="19" t="s">
        <v>14</v>
      </c>
      <c r="E30" s="20" t="s">
        <v>45</v>
      </c>
      <c r="F30" s="21" t="s">
        <v>45</v>
      </c>
      <c r="G30" s="21" t="s">
        <v>45</v>
      </c>
      <c r="H30" s="21" t="s">
        <v>45</v>
      </c>
      <c r="I30" s="21" t="s">
        <v>45</v>
      </c>
      <c r="J30" s="21" t="s">
        <v>45</v>
      </c>
      <c r="K30" s="21" t="s">
        <v>45</v>
      </c>
      <c r="L30" s="21" t="s">
        <v>45</v>
      </c>
      <c r="M30" s="21" t="s">
        <v>45</v>
      </c>
      <c r="N30" s="21" t="s">
        <v>45</v>
      </c>
      <c r="O30" s="21" t="s">
        <v>45</v>
      </c>
      <c r="P30" s="21" t="s">
        <v>45</v>
      </c>
      <c r="Q30" s="21" t="s">
        <v>45</v>
      </c>
      <c r="R30" s="21" t="s">
        <v>45</v>
      </c>
      <c r="S30" s="21" t="s">
        <v>45</v>
      </c>
    </row>
    <row r="31" spans="2:19">
      <c r="B31" s="17" t="s">
        <v>25</v>
      </c>
      <c r="C31" s="17" t="s">
        <v>25</v>
      </c>
      <c r="D31" s="17" t="s">
        <v>26</v>
      </c>
      <c r="E31" s="15"/>
      <c r="F31" s="16"/>
      <c r="G31" s="16"/>
      <c r="H31" s="16"/>
      <c r="I31" s="16"/>
      <c r="J31" s="16"/>
      <c r="K31" s="16"/>
      <c r="L31" s="16"/>
      <c r="M31" s="16"/>
      <c r="N31" s="16"/>
      <c r="O31" s="16"/>
      <c r="P31" s="16"/>
      <c r="Q31" s="16"/>
      <c r="R31" s="16"/>
      <c r="S31" s="16"/>
    </row>
    <row r="32" spans="2:19">
      <c r="K32" s="2"/>
    </row>
    <row r="33" spans="2:11">
      <c r="B33" s="10"/>
      <c r="K33" s="2"/>
    </row>
    <row r="34" spans="2:11">
      <c r="K34" s="2"/>
    </row>
    <row r="35" spans="2:11">
      <c r="K35" s="2"/>
    </row>
  </sheetData>
  <customSheetViews>
    <customSheetView guid="{C1B641D7-CB97-42E8-9406-F1F3B85EFD40}" showPageBreaks="1" printArea="1" hiddenColumns="1" state="hidden" topLeftCell="A3">
      <pageMargins left="0.15748031496062992" right="0.15748031496062992" top="0.19685039370078741" bottom="0.19685039370078741" header="0.31496062992125984" footer="0.31496062992125984"/>
      <pageSetup paperSize="9" scale="60" orientation="landscape" verticalDpi="4294967294" r:id="rId1"/>
    </customSheetView>
    <customSheetView guid="{ECCB5E59-120F-4C8D-A9FE-1D4C0A6A082F}" hiddenColumns="1" state="hidden" topLeftCell="A3">
      <pageMargins left="0.15748031496062992" right="0.15748031496062992" top="0.19685039370078741" bottom="0.19685039370078741" header="0.31496062992125984" footer="0.31496062992125984"/>
      <pageSetup paperSize="9" scale="60" orientation="landscape" verticalDpi="4294967294" r:id="rId2"/>
    </customSheetView>
    <customSheetView guid="{C9081878-9A32-4BF2-979B-D70E9C442E00}" hiddenColumns="1" state="hidden" topLeftCell="A3">
      <pageMargins left="0.15748031496062992" right="0.15748031496062992" top="0.19685039370078741" bottom="0.19685039370078741" header="0.31496062992125984" footer="0.31496062992125984"/>
      <pageSetup paperSize="9" scale="60" orientation="landscape" verticalDpi="4294967294" r:id="rId3"/>
    </customSheetView>
    <customSheetView guid="{D07DD8B6-134A-4F26-8D55-F982E0D49809}" showPageBreaks="1" printArea="1" hiddenColumns="1" state="hidden" topLeftCell="A3">
      <pageMargins left="0.15748031496062992" right="0.15748031496062992" top="0.19685039370078741" bottom="0.19685039370078741" header="0.31496062992125984" footer="0.31496062992125984"/>
      <pageSetup paperSize="9" scale="60" orientation="landscape" verticalDpi="4294967294" r:id="rId4"/>
    </customSheetView>
    <customSheetView guid="{39E48EBD-D48E-4BB3-ACFC-5C8CECEE8FAD}" showPageBreaks="1" printArea="1" hiddenColumns="1" state="hidden" topLeftCell="A3">
      <pageMargins left="0.15748031496062992" right="0.15748031496062992" top="0.19685039370078741" bottom="0.19685039370078741" header="0.31496062992125984" footer="0.31496062992125984"/>
      <pageSetup paperSize="9" scale="60" orientation="landscape" verticalDpi="4294967294" r:id="rId5"/>
    </customSheetView>
  </customSheetViews>
  <mergeCells count="15">
    <mergeCell ref="B25:B27"/>
    <mergeCell ref="B18:B20"/>
    <mergeCell ref="B7:C8"/>
    <mergeCell ref="B14:B16"/>
    <mergeCell ref="N9:N10"/>
    <mergeCell ref="O9:R9"/>
    <mergeCell ref="S9:S10"/>
    <mergeCell ref="D7:D10"/>
    <mergeCell ref="B9:B10"/>
    <mergeCell ref="C9:C10"/>
    <mergeCell ref="F8:S8"/>
    <mergeCell ref="E7:S7"/>
    <mergeCell ref="G9:M9"/>
    <mergeCell ref="E8:E10"/>
    <mergeCell ref="F9:F10"/>
  </mergeCells>
  <conditionalFormatting sqref="N9 K10 F9 O10:R10 S9">
    <cfRule type="cellIs" dxfId="0" priority="7" stopIfTrue="1" operator="equal">
      <formula>0</formula>
    </cfRule>
  </conditionalFormatting>
  <pageMargins left="0.15748031496062992" right="0.15748031496062992" top="0.19685039370078741" bottom="0.19685039370078741" header="0.31496062992125984" footer="0.31496062992125984"/>
  <pageSetup paperSize="9" scale="60" orientation="landscape" verticalDpi="4294967294"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912"/>
  <sheetViews>
    <sheetView tabSelected="1" zoomScaleNormal="100" workbookViewId="0">
      <selection activeCell="B4" sqref="B4:H4"/>
    </sheetView>
  </sheetViews>
  <sheetFormatPr defaultColWidth="9.140625" defaultRowHeight="13.5"/>
  <cols>
    <col min="1" max="1" width="0.140625" style="77" customWidth="1"/>
    <col min="2" max="3" width="8.7109375" style="71" customWidth="1"/>
    <col min="4" max="4" width="7.140625" style="72" customWidth="1"/>
    <col min="5" max="5" width="6" style="72" customWidth="1"/>
    <col min="6" max="6" width="49" style="72" customWidth="1"/>
    <col min="7" max="7" width="81.28515625" style="71" customWidth="1"/>
    <col min="8" max="8" width="19.5703125" style="73" customWidth="1"/>
    <col min="9" max="16384" width="9.140625" style="77"/>
  </cols>
  <sheetData>
    <row r="1" spans="2:8" ht="16.5">
      <c r="H1" s="100" t="s">
        <v>93</v>
      </c>
    </row>
    <row r="2" spans="2:8" ht="16.5">
      <c r="H2" s="101" t="s">
        <v>519</v>
      </c>
    </row>
    <row r="3" spans="2:8">
      <c r="H3" s="74"/>
    </row>
    <row r="4" spans="2:8" ht="50.45" customHeight="1">
      <c r="B4" s="618" t="s">
        <v>1068</v>
      </c>
      <c r="C4" s="618"/>
      <c r="D4" s="618"/>
      <c r="E4" s="618"/>
      <c r="F4" s="618"/>
      <c r="G4" s="618"/>
      <c r="H4" s="618"/>
    </row>
    <row r="5" spans="2:8" ht="16.5" customHeight="1">
      <c r="H5" s="75" t="s">
        <v>85</v>
      </c>
    </row>
    <row r="6" spans="2:8" ht="34.5" customHeight="1">
      <c r="B6" s="619" t="s">
        <v>94</v>
      </c>
      <c r="C6" s="620"/>
      <c r="D6" s="621" t="s">
        <v>87</v>
      </c>
      <c r="E6" s="621"/>
      <c r="F6" s="621"/>
      <c r="G6" s="621" t="s">
        <v>95</v>
      </c>
      <c r="H6" s="622" t="s">
        <v>84</v>
      </c>
    </row>
    <row r="7" spans="2:8" ht="49.5" customHeight="1">
      <c r="B7" s="87" t="s">
        <v>20</v>
      </c>
      <c r="C7" s="87" t="s">
        <v>23</v>
      </c>
      <c r="D7" s="621"/>
      <c r="E7" s="621"/>
      <c r="F7" s="621"/>
      <c r="G7" s="621"/>
      <c r="H7" s="622"/>
    </row>
    <row r="8" spans="2:8" ht="12.75" customHeight="1">
      <c r="B8" s="88">
        <v>1</v>
      </c>
      <c r="C8" s="88">
        <v>2</v>
      </c>
      <c r="D8" s="623">
        <v>3</v>
      </c>
      <c r="E8" s="623"/>
      <c r="F8" s="623"/>
      <c r="G8" s="226">
        <v>4</v>
      </c>
      <c r="H8" s="238">
        <v>5</v>
      </c>
    </row>
    <row r="9" spans="2:8" ht="30.6" customHeight="1">
      <c r="B9" s="627" t="s">
        <v>1</v>
      </c>
      <c r="C9" s="628"/>
      <c r="D9" s="628"/>
      <c r="E9" s="628"/>
      <c r="F9" s="628"/>
      <c r="G9" s="629"/>
      <c r="H9" s="414">
        <f>H11+H55+H666+H676+H680+H696+H769+784+H809+H820+H845+H899+H903+H907</f>
        <v>75844151.983466998</v>
      </c>
    </row>
    <row r="10" spans="2:8" ht="12.75" customHeight="1">
      <c r="B10" s="105"/>
      <c r="C10" s="106"/>
      <c r="D10" s="106"/>
      <c r="E10" s="106"/>
      <c r="F10" s="106"/>
      <c r="G10" s="107"/>
      <c r="H10" s="236"/>
    </row>
    <row r="11" spans="2:8" ht="32.25" customHeight="1">
      <c r="B11" s="630" t="s">
        <v>96</v>
      </c>
      <c r="C11" s="631"/>
      <c r="D11" s="631"/>
      <c r="E11" s="631"/>
      <c r="F11" s="631"/>
      <c r="G11" s="632"/>
      <c r="H11" s="387">
        <f>H12+H17+H28+H37+H44</f>
        <v>4627136.1000000006</v>
      </c>
    </row>
    <row r="12" spans="2:8" ht="43.15" customHeight="1">
      <c r="B12" s="260">
        <v>1033</v>
      </c>
      <c r="C12" s="624" t="s">
        <v>586</v>
      </c>
      <c r="D12" s="625"/>
      <c r="E12" s="625"/>
      <c r="F12" s="626"/>
      <c r="G12" s="381"/>
      <c r="H12" s="229">
        <f>H13+H15</f>
        <v>58941</v>
      </c>
    </row>
    <row r="13" spans="2:8" ht="35.25" customHeight="1">
      <c r="B13" s="581"/>
      <c r="C13" s="233">
        <v>11003</v>
      </c>
      <c r="D13" s="551" t="s">
        <v>604</v>
      </c>
      <c r="E13" s="551"/>
      <c r="F13" s="551"/>
      <c r="G13" s="233" t="s">
        <v>96</v>
      </c>
      <c r="H13" s="76">
        <f t="shared" ref="H13:H15" si="0">H14</f>
        <v>38941</v>
      </c>
    </row>
    <row r="14" spans="2:8" ht="33.75" customHeight="1">
      <c r="B14" s="582"/>
      <c r="C14" s="267"/>
      <c r="D14" s="268"/>
      <c r="E14" s="268"/>
      <c r="F14" s="268"/>
      <c r="G14" s="110" t="s">
        <v>97</v>
      </c>
      <c r="H14" s="222">
        <v>38941</v>
      </c>
    </row>
    <row r="15" spans="2:8" ht="45.75" customHeight="1">
      <c r="B15" s="582"/>
      <c r="C15" s="233">
        <v>12001</v>
      </c>
      <c r="D15" s="551" t="s">
        <v>661</v>
      </c>
      <c r="E15" s="551"/>
      <c r="F15" s="551"/>
      <c r="G15" s="233" t="s">
        <v>96</v>
      </c>
      <c r="H15" s="76">
        <f t="shared" si="0"/>
        <v>20000</v>
      </c>
    </row>
    <row r="16" spans="2:8" ht="38.450000000000003" customHeight="1">
      <c r="B16" s="583"/>
      <c r="C16" s="267"/>
      <c r="D16" s="268"/>
      <c r="E16" s="268"/>
      <c r="F16" s="268"/>
      <c r="G16" s="110" t="s">
        <v>677</v>
      </c>
      <c r="H16" s="222">
        <v>20000</v>
      </c>
    </row>
    <row r="17" spans="2:8" ht="28.9" customHeight="1">
      <c r="B17" s="260">
        <v>1091</v>
      </c>
      <c r="C17" s="624" t="s">
        <v>98</v>
      </c>
      <c r="D17" s="625"/>
      <c r="E17" s="625"/>
      <c r="F17" s="626"/>
      <c r="G17" s="258"/>
      <c r="H17" s="76">
        <f>H18+H20+H22+H24+H26</f>
        <v>1152769.6000000001</v>
      </c>
    </row>
    <row r="18" spans="2:8" ht="36.75" customHeight="1">
      <c r="B18" s="581"/>
      <c r="C18" s="233">
        <v>11001</v>
      </c>
      <c r="D18" s="551" t="s">
        <v>99</v>
      </c>
      <c r="E18" s="551"/>
      <c r="F18" s="551"/>
      <c r="G18" s="233" t="s">
        <v>96</v>
      </c>
      <c r="H18" s="76">
        <f t="shared" ref="H18:H22" si="1">H19</f>
        <v>511763.1</v>
      </c>
    </row>
    <row r="19" spans="2:8" ht="37.5" customHeight="1">
      <c r="B19" s="582"/>
      <c r="C19" s="267"/>
      <c r="D19" s="268"/>
      <c r="E19" s="268"/>
      <c r="F19" s="268"/>
      <c r="G19" s="110" t="s">
        <v>100</v>
      </c>
      <c r="H19" s="222">
        <v>511763.1</v>
      </c>
    </row>
    <row r="20" spans="2:8" ht="40.5" customHeight="1">
      <c r="B20" s="582"/>
      <c r="C20" s="233">
        <v>11002</v>
      </c>
      <c r="D20" s="551" t="s">
        <v>891</v>
      </c>
      <c r="E20" s="551"/>
      <c r="F20" s="551"/>
      <c r="G20" s="227" t="s">
        <v>470</v>
      </c>
      <c r="H20" s="76">
        <f t="shared" si="1"/>
        <v>109998.7</v>
      </c>
    </row>
    <row r="21" spans="2:8" ht="37.5" customHeight="1">
      <c r="B21" s="582"/>
      <c r="C21" s="267"/>
      <c r="D21" s="268"/>
      <c r="E21" s="268"/>
      <c r="F21" s="268"/>
      <c r="G21" s="110" t="s">
        <v>893</v>
      </c>
      <c r="H21" s="222">
        <v>109998.7</v>
      </c>
    </row>
    <row r="22" spans="2:8" ht="43.5" customHeight="1">
      <c r="B22" s="582"/>
      <c r="C22" s="233">
        <v>11004</v>
      </c>
      <c r="D22" s="551" t="s">
        <v>892</v>
      </c>
      <c r="E22" s="551"/>
      <c r="F22" s="551"/>
      <c r="G22" s="227" t="s">
        <v>470</v>
      </c>
      <c r="H22" s="76">
        <f t="shared" si="1"/>
        <v>199258.2</v>
      </c>
    </row>
    <row r="23" spans="2:8" ht="37.5" customHeight="1">
      <c r="B23" s="582"/>
      <c r="C23" s="267"/>
      <c r="D23" s="268"/>
      <c r="E23" s="268"/>
      <c r="F23" s="268"/>
      <c r="G23" s="110" t="s">
        <v>893</v>
      </c>
      <c r="H23" s="222">
        <v>199258.2</v>
      </c>
    </row>
    <row r="24" spans="2:8" ht="38.25" customHeight="1">
      <c r="B24" s="582"/>
      <c r="C24" s="233">
        <v>12001</v>
      </c>
      <c r="D24" s="545" t="s">
        <v>603</v>
      </c>
      <c r="E24" s="546"/>
      <c r="F24" s="547"/>
      <c r="G24" s="227" t="s">
        <v>470</v>
      </c>
      <c r="H24" s="76">
        <f t="shared" ref="H24" si="2">H25</f>
        <v>256949.6</v>
      </c>
    </row>
    <row r="25" spans="2:8" ht="37.15" customHeight="1">
      <c r="B25" s="582"/>
      <c r="C25" s="267"/>
      <c r="D25" s="268"/>
      <c r="E25" s="268"/>
      <c r="F25" s="268"/>
      <c r="G25" s="110" t="s">
        <v>894</v>
      </c>
      <c r="H25" s="222">
        <v>256949.6</v>
      </c>
    </row>
    <row r="26" spans="2:8" ht="37.15" customHeight="1">
      <c r="B26" s="582"/>
      <c r="C26" s="233">
        <v>32002</v>
      </c>
      <c r="D26" s="551" t="s">
        <v>1124</v>
      </c>
      <c r="E26" s="551"/>
      <c r="F26" s="551"/>
      <c r="G26" s="233" t="s">
        <v>96</v>
      </c>
      <c r="H26" s="76">
        <f t="shared" ref="H26" si="3">H27</f>
        <v>74800</v>
      </c>
    </row>
    <row r="27" spans="2:8" ht="37.15" customHeight="1">
      <c r="B27" s="583"/>
      <c r="C27" s="267"/>
      <c r="D27" s="268"/>
      <c r="E27" s="268"/>
      <c r="F27" s="268"/>
      <c r="G27" s="110" t="s">
        <v>100</v>
      </c>
      <c r="H27" s="222">
        <v>74800</v>
      </c>
    </row>
    <row r="28" spans="2:8" ht="32.25" customHeight="1">
      <c r="B28" s="89">
        <v>1136</v>
      </c>
      <c r="C28" s="515" t="s">
        <v>101</v>
      </c>
      <c r="D28" s="516"/>
      <c r="E28" s="516"/>
      <c r="F28" s="517"/>
      <c r="G28" s="372"/>
      <c r="H28" s="76">
        <f>+H35+H31+H29+H33</f>
        <v>2904047.5</v>
      </c>
    </row>
    <row r="29" spans="2:8" ht="36.75" customHeight="1">
      <c r="B29" s="581"/>
      <c r="C29" s="233">
        <v>11005</v>
      </c>
      <c r="D29" s="551" t="s">
        <v>545</v>
      </c>
      <c r="E29" s="551"/>
      <c r="F29" s="551"/>
      <c r="G29" s="233" t="s">
        <v>96</v>
      </c>
      <c r="H29" s="76">
        <f t="shared" ref="H29:H31" si="4">H30</f>
        <v>469450.3</v>
      </c>
    </row>
    <row r="30" spans="2:8" ht="30.6" customHeight="1">
      <c r="B30" s="582"/>
      <c r="C30" s="267"/>
      <c r="D30" s="268"/>
      <c r="E30" s="268"/>
      <c r="F30" s="268"/>
      <c r="G30" s="110" t="s">
        <v>486</v>
      </c>
      <c r="H30" s="222">
        <v>469450.3</v>
      </c>
    </row>
    <row r="31" spans="2:8" ht="58.5" customHeight="1">
      <c r="B31" s="582"/>
      <c r="C31" s="233">
        <v>11010</v>
      </c>
      <c r="D31" s="551" t="s">
        <v>490</v>
      </c>
      <c r="E31" s="551"/>
      <c r="F31" s="551"/>
      <c r="G31" s="233" t="s">
        <v>96</v>
      </c>
      <c r="H31" s="76">
        <f t="shared" si="4"/>
        <v>542465.19999999995</v>
      </c>
    </row>
    <row r="32" spans="2:8" ht="30.6" customHeight="1">
      <c r="B32" s="582"/>
      <c r="C32" s="267"/>
      <c r="D32" s="268"/>
      <c r="E32" s="268"/>
      <c r="F32" s="268"/>
      <c r="G32" s="110" t="s">
        <v>487</v>
      </c>
      <c r="H32" s="222">
        <v>542465.19999999995</v>
      </c>
    </row>
    <row r="33" spans="2:8" ht="48" customHeight="1">
      <c r="B33" s="582"/>
      <c r="C33" s="233">
        <v>11015</v>
      </c>
      <c r="D33" s="551" t="s">
        <v>505</v>
      </c>
      <c r="E33" s="551"/>
      <c r="F33" s="551"/>
      <c r="G33" s="233" t="s">
        <v>96</v>
      </c>
      <c r="H33" s="76">
        <f t="shared" ref="H33:H35" si="5">+H34</f>
        <v>1800000</v>
      </c>
    </row>
    <row r="34" spans="2:8" ht="31.9" customHeight="1">
      <c r="B34" s="582"/>
      <c r="C34" s="233"/>
      <c r="D34" s="256"/>
      <c r="E34" s="256"/>
      <c r="F34" s="256"/>
      <c r="G34" s="110" t="s">
        <v>534</v>
      </c>
      <c r="H34" s="112">
        <v>1800000</v>
      </c>
    </row>
    <row r="35" spans="2:8" ht="70.5" customHeight="1">
      <c r="B35" s="582"/>
      <c r="C35" s="233">
        <v>31001</v>
      </c>
      <c r="D35" s="551" t="s">
        <v>431</v>
      </c>
      <c r="E35" s="551"/>
      <c r="F35" s="551"/>
      <c r="G35" s="233" t="s">
        <v>96</v>
      </c>
      <c r="H35" s="76">
        <f t="shared" si="5"/>
        <v>92132</v>
      </c>
    </row>
    <row r="36" spans="2:8" ht="42.75" customHeight="1">
      <c r="B36" s="583"/>
      <c r="C36" s="233"/>
      <c r="D36" s="256"/>
      <c r="E36" s="256"/>
      <c r="F36" s="256"/>
      <c r="G36" s="110" t="s">
        <v>420</v>
      </c>
      <c r="H36" s="112">
        <v>92132</v>
      </c>
    </row>
    <row r="37" spans="2:8" ht="35.25" customHeight="1">
      <c r="B37" s="262">
        <v>1156</v>
      </c>
      <c r="C37" s="515" t="s">
        <v>425</v>
      </c>
      <c r="D37" s="516"/>
      <c r="E37" s="516"/>
      <c r="F37" s="517"/>
      <c r="G37" s="227"/>
      <c r="H37" s="76">
        <f>H38+H40+H42</f>
        <v>46562.6</v>
      </c>
    </row>
    <row r="38" spans="2:8" ht="38.25" customHeight="1">
      <c r="B38" s="577"/>
      <c r="C38" s="233">
        <v>11013</v>
      </c>
      <c r="D38" s="551" t="s">
        <v>1128</v>
      </c>
      <c r="E38" s="551"/>
      <c r="F38" s="551"/>
      <c r="G38" s="233" t="s">
        <v>96</v>
      </c>
      <c r="H38" s="76">
        <f t="shared" ref="H38" si="6">+H39</f>
        <v>23000</v>
      </c>
    </row>
    <row r="39" spans="2:8" ht="36" customHeight="1">
      <c r="B39" s="578"/>
      <c r="C39" s="233"/>
      <c r="D39" s="486"/>
      <c r="E39" s="486"/>
      <c r="F39" s="486"/>
      <c r="G39" s="110" t="s">
        <v>420</v>
      </c>
      <c r="H39" s="112">
        <v>23000</v>
      </c>
    </row>
    <row r="40" spans="2:8" ht="36" customHeight="1">
      <c r="B40" s="578"/>
      <c r="C40" s="241">
        <v>12001</v>
      </c>
      <c r="D40" s="551" t="s">
        <v>228</v>
      </c>
      <c r="E40" s="551"/>
      <c r="F40" s="551"/>
      <c r="G40" s="233" t="s">
        <v>96</v>
      </c>
      <c r="H40" s="76">
        <f>H41</f>
        <v>10000</v>
      </c>
    </row>
    <row r="41" spans="2:8" ht="33.6" customHeight="1">
      <c r="B41" s="578"/>
      <c r="C41" s="233"/>
      <c r="D41" s="274"/>
      <c r="E41" s="247"/>
      <c r="F41" s="113"/>
      <c r="G41" s="110" t="s">
        <v>100</v>
      </c>
      <c r="H41" s="112">
        <v>10000</v>
      </c>
    </row>
    <row r="42" spans="2:8" ht="33.6" customHeight="1">
      <c r="B42" s="578"/>
      <c r="C42" s="241">
        <v>12002</v>
      </c>
      <c r="D42" s="551" t="s">
        <v>1062</v>
      </c>
      <c r="E42" s="551"/>
      <c r="F42" s="551"/>
      <c r="G42" s="233" t="s">
        <v>96</v>
      </c>
      <c r="H42" s="76">
        <f>H43</f>
        <v>13562.6</v>
      </c>
    </row>
    <row r="43" spans="2:8" ht="33.6" customHeight="1">
      <c r="B43" s="579"/>
      <c r="C43" s="233"/>
      <c r="D43" s="274"/>
      <c r="E43" s="247"/>
      <c r="F43" s="113"/>
      <c r="G43" s="110" t="s">
        <v>97</v>
      </c>
      <c r="H43" s="112">
        <v>13562.6</v>
      </c>
    </row>
    <row r="44" spans="2:8" ht="33" customHeight="1">
      <c r="B44" s="108">
        <v>1213</v>
      </c>
      <c r="C44" s="515" t="s">
        <v>615</v>
      </c>
      <c r="D44" s="516"/>
      <c r="E44" s="516"/>
      <c r="F44" s="517"/>
      <c r="G44" s="227"/>
      <c r="H44" s="76">
        <f>SUM(H45,H47,H49,H51,H53)</f>
        <v>464815.4</v>
      </c>
    </row>
    <row r="45" spans="2:8" ht="42.75" customHeight="1">
      <c r="B45" s="577"/>
      <c r="C45" s="241">
        <v>11010</v>
      </c>
      <c r="D45" s="551" t="s">
        <v>616</v>
      </c>
      <c r="E45" s="551"/>
      <c r="F45" s="551"/>
      <c r="G45" s="233" t="s">
        <v>96</v>
      </c>
      <c r="H45" s="76">
        <f>H46</f>
        <v>34697.4</v>
      </c>
    </row>
    <row r="46" spans="2:8" ht="42" customHeight="1">
      <c r="B46" s="578"/>
      <c r="C46" s="233"/>
      <c r="D46" s="274"/>
      <c r="E46" s="247"/>
      <c r="F46" s="113"/>
      <c r="G46" s="110" t="s">
        <v>388</v>
      </c>
      <c r="H46" s="112">
        <v>34697.4</v>
      </c>
    </row>
    <row r="47" spans="2:8" ht="69" customHeight="1">
      <c r="B47" s="578"/>
      <c r="C47" s="275">
        <v>11011</v>
      </c>
      <c r="D47" s="551" t="s">
        <v>1065</v>
      </c>
      <c r="E47" s="551"/>
      <c r="F47" s="551"/>
      <c r="G47" s="233" t="s">
        <v>96</v>
      </c>
      <c r="H47" s="76">
        <f>H48</f>
        <v>326223</v>
      </c>
    </row>
    <row r="48" spans="2:8" ht="42" customHeight="1">
      <c r="B48" s="578"/>
      <c r="C48" s="233"/>
      <c r="D48" s="251"/>
      <c r="E48" s="251"/>
      <c r="F48" s="113"/>
      <c r="G48" s="110" t="s">
        <v>388</v>
      </c>
      <c r="H48" s="112">
        <v>326223</v>
      </c>
    </row>
    <row r="49" spans="2:8" ht="42" customHeight="1">
      <c r="B49" s="578"/>
      <c r="C49" s="275">
        <v>11012</v>
      </c>
      <c r="D49" s="573" t="s">
        <v>1063</v>
      </c>
      <c r="E49" s="573"/>
      <c r="F49" s="573"/>
      <c r="G49" s="233" t="s">
        <v>96</v>
      </c>
      <c r="H49" s="76">
        <f>H50</f>
        <v>20260</v>
      </c>
    </row>
    <row r="50" spans="2:8" ht="42" customHeight="1">
      <c r="B50" s="578"/>
      <c r="C50" s="233"/>
      <c r="D50" s="251"/>
      <c r="E50" s="251"/>
      <c r="F50" s="113"/>
      <c r="G50" s="110" t="s">
        <v>388</v>
      </c>
      <c r="H50" s="112">
        <v>20260</v>
      </c>
    </row>
    <row r="51" spans="2:8" ht="53.25" customHeight="1">
      <c r="B51" s="578"/>
      <c r="C51" s="275">
        <v>11013</v>
      </c>
      <c r="D51" s="551" t="s">
        <v>1066</v>
      </c>
      <c r="E51" s="551"/>
      <c r="F51" s="551"/>
      <c r="G51" s="233" t="s">
        <v>96</v>
      </c>
      <c r="H51" s="76">
        <f>H52</f>
        <v>27810</v>
      </c>
    </row>
    <row r="52" spans="2:8" ht="42" customHeight="1">
      <c r="B52" s="578"/>
      <c r="C52" s="233"/>
      <c r="D52" s="251"/>
      <c r="E52" s="251"/>
      <c r="F52" s="113"/>
      <c r="G52" s="110" t="s">
        <v>388</v>
      </c>
      <c r="H52" s="112">
        <v>27810</v>
      </c>
    </row>
    <row r="53" spans="2:8" ht="42" customHeight="1">
      <c r="B53" s="578"/>
      <c r="C53" s="275">
        <v>11014</v>
      </c>
      <c r="D53" s="551" t="s">
        <v>1064</v>
      </c>
      <c r="E53" s="551"/>
      <c r="F53" s="551"/>
      <c r="G53" s="233" t="s">
        <v>96</v>
      </c>
      <c r="H53" s="76">
        <f>H54</f>
        <v>55825</v>
      </c>
    </row>
    <row r="54" spans="2:8" ht="42" customHeight="1">
      <c r="B54" s="579"/>
      <c r="C54" s="233"/>
      <c r="D54" s="251"/>
      <c r="E54" s="251"/>
      <c r="F54" s="113"/>
      <c r="G54" s="110" t="s">
        <v>388</v>
      </c>
      <c r="H54" s="112">
        <v>55825</v>
      </c>
    </row>
    <row r="55" spans="2:8" ht="31.5" customHeight="1">
      <c r="B55" s="534" t="s">
        <v>480</v>
      </c>
      <c r="C55" s="535"/>
      <c r="D55" s="535"/>
      <c r="E55" s="535"/>
      <c r="F55" s="535"/>
      <c r="G55" s="536"/>
      <c r="H55" s="386">
        <f>H56+H125+H128+H145+H199+H208+H230+H339+H408+H431+H436+H451+H535+H540+H547+H572+H644+H650+H659</f>
        <v>33879525.005866997</v>
      </c>
    </row>
    <row r="56" spans="2:8" ht="27.75" customHeight="1">
      <c r="B56" s="260">
        <v>1041</v>
      </c>
      <c r="C56" s="515" t="s">
        <v>230</v>
      </c>
      <c r="D56" s="516"/>
      <c r="E56" s="516"/>
      <c r="F56" s="517"/>
      <c r="G56" s="258"/>
      <c r="H56" s="76">
        <f>H57+H94+H103+H105+H107+H109+H111+H113+H115+H117+H119+H121+H123</f>
        <v>2091811.3399999996</v>
      </c>
    </row>
    <row r="57" spans="2:8" ht="58.9" customHeight="1">
      <c r="B57" s="537"/>
      <c r="C57" s="233">
        <v>11001</v>
      </c>
      <c r="D57" s="551" t="s">
        <v>231</v>
      </c>
      <c r="E57" s="551"/>
      <c r="F57" s="551"/>
      <c r="G57" s="227" t="s">
        <v>470</v>
      </c>
      <c r="H57" s="76">
        <f>SUM(H58:H93)</f>
        <v>1367960.9</v>
      </c>
    </row>
    <row r="58" spans="2:8" ht="24.75" customHeight="1">
      <c r="B58" s="538"/>
      <c r="C58" s="233"/>
      <c r="D58" s="251"/>
      <c r="E58" s="251"/>
      <c r="F58" s="251"/>
      <c r="G58" s="276" t="s">
        <v>232</v>
      </c>
      <c r="H58" s="112">
        <v>33000</v>
      </c>
    </row>
    <row r="59" spans="2:8" ht="19.5" customHeight="1">
      <c r="B59" s="538"/>
      <c r="C59" s="233"/>
      <c r="D59" s="251"/>
      <c r="E59" s="251"/>
      <c r="F59" s="251"/>
      <c r="G59" s="276" t="s">
        <v>233</v>
      </c>
      <c r="H59" s="112">
        <v>40000</v>
      </c>
    </row>
    <row r="60" spans="2:8" ht="25.9" customHeight="1">
      <c r="B60" s="538"/>
      <c r="C60" s="233"/>
      <c r="D60" s="251"/>
      <c r="E60" s="251"/>
      <c r="F60" s="251"/>
      <c r="G60" s="276" t="s">
        <v>234</v>
      </c>
      <c r="H60" s="112">
        <v>117000</v>
      </c>
    </row>
    <row r="61" spans="2:8" ht="24" customHeight="1">
      <c r="B61" s="538"/>
      <c r="C61" s="233"/>
      <c r="D61" s="251"/>
      <c r="E61" s="251"/>
      <c r="F61" s="251"/>
      <c r="G61" s="276" t="s">
        <v>622</v>
      </c>
      <c r="H61" s="112">
        <v>14000</v>
      </c>
    </row>
    <row r="62" spans="2:8" ht="18.75" customHeight="1">
      <c r="B62" s="538"/>
      <c r="C62" s="233"/>
      <c r="D62" s="251"/>
      <c r="E62" s="251"/>
      <c r="F62" s="251"/>
      <c r="G62" s="276" t="s">
        <v>235</v>
      </c>
      <c r="H62" s="112">
        <v>15000</v>
      </c>
    </row>
    <row r="63" spans="2:8" ht="21" customHeight="1">
      <c r="B63" s="538"/>
      <c r="C63" s="233"/>
      <c r="D63" s="251"/>
      <c r="E63" s="251"/>
      <c r="F63" s="251"/>
      <c r="G63" s="276" t="s">
        <v>236</v>
      </c>
      <c r="H63" s="112">
        <v>380000</v>
      </c>
    </row>
    <row r="64" spans="2:8" ht="21.75" customHeight="1">
      <c r="B64" s="538"/>
      <c r="C64" s="233"/>
      <c r="D64" s="251"/>
      <c r="E64" s="251"/>
      <c r="F64" s="251"/>
      <c r="G64" s="276" t="s">
        <v>237</v>
      </c>
      <c r="H64" s="112">
        <v>21000</v>
      </c>
    </row>
    <row r="65" spans="2:8" ht="22.5" customHeight="1">
      <c r="B65" s="538"/>
      <c r="C65" s="233"/>
      <c r="D65" s="251"/>
      <c r="E65" s="251"/>
      <c r="F65" s="251"/>
      <c r="G65" s="276" t="s">
        <v>895</v>
      </c>
      <c r="H65" s="112">
        <v>10000</v>
      </c>
    </row>
    <row r="66" spans="2:8" ht="27" customHeight="1">
      <c r="B66" s="538"/>
      <c r="C66" s="233"/>
      <c r="D66" s="251"/>
      <c r="E66" s="251"/>
      <c r="F66" s="251"/>
      <c r="G66" s="276" t="s">
        <v>238</v>
      </c>
      <c r="H66" s="112">
        <v>13000</v>
      </c>
    </row>
    <row r="67" spans="2:8" ht="23.25" customHeight="1">
      <c r="B67" s="538"/>
      <c r="C67" s="233"/>
      <c r="D67" s="251"/>
      <c r="E67" s="251"/>
      <c r="F67" s="251"/>
      <c r="G67" s="276" t="s">
        <v>239</v>
      </c>
      <c r="H67" s="112">
        <v>20000</v>
      </c>
    </row>
    <row r="68" spans="2:8" ht="21.75" customHeight="1">
      <c r="B68" s="538"/>
      <c r="C68" s="233"/>
      <c r="D68" s="251"/>
      <c r="E68" s="251"/>
      <c r="F68" s="251"/>
      <c r="G68" s="276" t="s">
        <v>240</v>
      </c>
      <c r="H68" s="112">
        <v>231000</v>
      </c>
    </row>
    <row r="69" spans="2:8" ht="24" customHeight="1">
      <c r="B69" s="538"/>
      <c r="C69" s="233"/>
      <c r="D69" s="251"/>
      <c r="E69" s="251"/>
      <c r="F69" s="251"/>
      <c r="G69" s="276" t="s">
        <v>241</v>
      </c>
      <c r="H69" s="112">
        <v>17000</v>
      </c>
    </row>
    <row r="70" spans="2:8" ht="25.5" customHeight="1">
      <c r="B70" s="538"/>
      <c r="C70" s="233"/>
      <c r="D70" s="251"/>
      <c r="E70" s="251"/>
      <c r="F70" s="251"/>
      <c r="G70" s="276" t="s">
        <v>242</v>
      </c>
      <c r="H70" s="112">
        <v>22000</v>
      </c>
    </row>
    <row r="71" spans="2:8" ht="27.75" customHeight="1">
      <c r="B71" s="538"/>
      <c r="C71" s="233"/>
      <c r="D71" s="251"/>
      <c r="E71" s="251"/>
      <c r="F71" s="251"/>
      <c r="G71" s="276" t="s">
        <v>243</v>
      </c>
      <c r="H71" s="112">
        <v>50000</v>
      </c>
    </row>
    <row r="72" spans="2:8" ht="32.450000000000003" customHeight="1">
      <c r="B72" s="538"/>
      <c r="C72" s="233"/>
      <c r="D72" s="251"/>
      <c r="E72" s="251"/>
      <c r="F72" s="251"/>
      <c r="G72" s="276" t="s">
        <v>244</v>
      </c>
      <c r="H72" s="112">
        <v>3000</v>
      </c>
    </row>
    <row r="73" spans="2:8" ht="21" customHeight="1">
      <c r="B73" s="538"/>
      <c r="C73" s="233"/>
      <c r="D73" s="251"/>
      <c r="E73" s="251"/>
      <c r="F73" s="251"/>
      <c r="G73" s="276" t="s">
        <v>245</v>
      </c>
      <c r="H73" s="112">
        <v>84000</v>
      </c>
    </row>
    <row r="74" spans="2:8" ht="21.75" customHeight="1">
      <c r="B74" s="538"/>
      <c r="C74" s="233"/>
      <c r="D74" s="251"/>
      <c r="E74" s="251"/>
      <c r="F74" s="251"/>
      <c r="G74" s="276" t="s">
        <v>246</v>
      </c>
      <c r="H74" s="112">
        <v>70000</v>
      </c>
    </row>
    <row r="75" spans="2:8" ht="24.6" customHeight="1">
      <c r="B75" s="538"/>
      <c r="C75" s="233"/>
      <c r="D75" s="251"/>
      <c r="E75" s="251"/>
      <c r="F75" s="251"/>
      <c r="G75" s="276" t="s">
        <v>247</v>
      </c>
      <c r="H75" s="112">
        <v>12000</v>
      </c>
    </row>
    <row r="76" spans="2:8" ht="24.75" customHeight="1">
      <c r="B76" s="538"/>
      <c r="C76" s="233"/>
      <c r="D76" s="251"/>
      <c r="E76" s="251"/>
      <c r="F76" s="251"/>
      <c r="G76" s="276" t="s">
        <v>896</v>
      </c>
      <c r="H76" s="112">
        <v>70000</v>
      </c>
    </row>
    <row r="77" spans="2:8" ht="24" customHeight="1">
      <c r="B77" s="538"/>
      <c r="C77" s="233"/>
      <c r="D77" s="251"/>
      <c r="E77" s="251"/>
      <c r="F77" s="251"/>
      <c r="G77" s="276" t="s">
        <v>248</v>
      </c>
      <c r="H77" s="112">
        <v>18000</v>
      </c>
    </row>
    <row r="78" spans="2:8" ht="24" customHeight="1">
      <c r="B78" s="538"/>
      <c r="C78" s="233"/>
      <c r="D78" s="251"/>
      <c r="E78" s="251"/>
      <c r="F78" s="251"/>
      <c r="G78" s="276" t="s">
        <v>249</v>
      </c>
      <c r="H78" s="112">
        <v>28000</v>
      </c>
    </row>
    <row r="79" spans="2:8" ht="22.5" customHeight="1">
      <c r="B79" s="538"/>
      <c r="C79" s="233"/>
      <c r="D79" s="251"/>
      <c r="E79" s="251"/>
      <c r="F79" s="251"/>
      <c r="G79" s="276" t="s">
        <v>250</v>
      </c>
      <c r="H79" s="112">
        <v>11000</v>
      </c>
    </row>
    <row r="80" spans="2:8" ht="24.6" customHeight="1">
      <c r="B80" s="538"/>
      <c r="C80" s="233"/>
      <c r="D80" s="251"/>
      <c r="E80" s="251"/>
      <c r="F80" s="251"/>
      <c r="G80" s="276" t="s">
        <v>897</v>
      </c>
      <c r="H80" s="112">
        <v>18960.900000000001</v>
      </c>
    </row>
    <row r="81" spans="2:8" ht="20.25" customHeight="1">
      <c r="B81" s="538"/>
      <c r="C81" s="233"/>
      <c r="D81" s="251"/>
      <c r="E81" s="251"/>
      <c r="F81" s="251"/>
      <c r="G81" s="276" t="s">
        <v>251</v>
      </c>
      <c r="H81" s="112">
        <v>14000</v>
      </c>
    </row>
    <row r="82" spans="2:8" ht="24" customHeight="1">
      <c r="B82" s="538"/>
      <c r="C82" s="233"/>
      <c r="D82" s="251"/>
      <c r="E82" s="251"/>
      <c r="F82" s="251"/>
      <c r="G82" s="276" t="s">
        <v>252</v>
      </c>
      <c r="H82" s="112">
        <v>11000</v>
      </c>
    </row>
    <row r="83" spans="2:8" ht="20.25" customHeight="1">
      <c r="B83" s="538"/>
      <c r="C83" s="233"/>
      <c r="D83" s="251"/>
      <c r="E83" s="251"/>
      <c r="F83" s="251"/>
      <c r="G83" s="276" t="s">
        <v>253</v>
      </c>
      <c r="H83" s="112">
        <v>9000</v>
      </c>
    </row>
    <row r="84" spans="2:8" ht="21" customHeight="1">
      <c r="B84" s="538"/>
      <c r="C84" s="233"/>
      <c r="D84" s="251"/>
      <c r="E84" s="251"/>
      <c r="F84" s="251"/>
      <c r="G84" s="276" t="s">
        <v>254</v>
      </c>
      <c r="H84" s="112">
        <v>8000</v>
      </c>
    </row>
    <row r="85" spans="2:8" ht="21.75" customHeight="1">
      <c r="B85" s="538"/>
      <c r="C85" s="233"/>
      <c r="D85" s="251"/>
      <c r="E85" s="251"/>
      <c r="F85" s="251"/>
      <c r="G85" s="276" t="s">
        <v>475</v>
      </c>
      <c r="H85" s="112">
        <v>4000</v>
      </c>
    </row>
    <row r="86" spans="2:8" ht="26.45" customHeight="1">
      <c r="B86" s="538"/>
      <c r="C86" s="233"/>
      <c r="D86" s="251"/>
      <c r="E86" s="251"/>
      <c r="F86" s="251"/>
      <c r="G86" s="276" t="s">
        <v>255</v>
      </c>
      <c r="H86" s="112">
        <v>5000</v>
      </c>
    </row>
    <row r="87" spans="2:8" ht="22.15" customHeight="1">
      <c r="B87" s="538"/>
      <c r="C87" s="233"/>
      <c r="D87" s="251"/>
      <c r="E87" s="251"/>
      <c r="F87" s="251"/>
      <c r="G87" s="276" t="s">
        <v>256</v>
      </c>
      <c r="H87" s="112">
        <v>5000</v>
      </c>
    </row>
    <row r="88" spans="2:8" ht="29.45" customHeight="1">
      <c r="B88" s="538"/>
      <c r="C88" s="233"/>
      <c r="D88" s="251"/>
      <c r="E88" s="251"/>
      <c r="F88" s="251"/>
      <c r="G88" s="276" t="s">
        <v>257</v>
      </c>
      <c r="H88" s="112">
        <v>4000</v>
      </c>
    </row>
    <row r="89" spans="2:8" ht="26.25" customHeight="1">
      <c r="B89" s="538"/>
      <c r="C89" s="233"/>
      <c r="D89" s="251"/>
      <c r="E89" s="251"/>
      <c r="F89" s="251"/>
      <c r="G89" s="276" t="s">
        <v>1036</v>
      </c>
      <c r="H89" s="112">
        <v>2000</v>
      </c>
    </row>
    <row r="90" spans="2:8" ht="30" customHeight="1">
      <c r="B90" s="538"/>
      <c r="C90" s="233"/>
      <c r="D90" s="251"/>
      <c r="E90" s="251"/>
      <c r="F90" s="251"/>
      <c r="G90" s="276" t="s">
        <v>1035</v>
      </c>
      <c r="H90" s="112">
        <v>2000</v>
      </c>
    </row>
    <row r="91" spans="2:8" ht="21.75" customHeight="1">
      <c r="B91" s="538"/>
      <c r="C91" s="233"/>
      <c r="D91" s="251"/>
      <c r="E91" s="251"/>
      <c r="F91" s="251"/>
      <c r="G91" s="276" t="s">
        <v>1034</v>
      </c>
      <c r="H91" s="112">
        <v>2000</v>
      </c>
    </row>
    <row r="92" spans="2:8" ht="21.75" customHeight="1">
      <c r="B92" s="538"/>
      <c r="C92" s="233"/>
      <c r="D92" s="251"/>
      <c r="E92" s="251"/>
      <c r="F92" s="251"/>
      <c r="G92" s="276" t="s">
        <v>898</v>
      </c>
      <c r="H92" s="112">
        <v>2000</v>
      </c>
    </row>
    <row r="93" spans="2:8" ht="21.75" customHeight="1">
      <c r="B93" s="538"/>
      <c r="C93" s="233"/>
      <c r="D93" s="251"/>
      <c r="E93" s="251"/>
      <c r="F93" s="251"/>
      <c r="G93" s="276" t="s">
        <v>899</v>
      </c>
      <c r="H93" s="112">
        <v>2000</v>
      </c>
    </row>
    <row r="94" spans="2:8" ht="36" customHeight="1">
      <c r="B94" s="538"/>
      <c r="C94" s="233">
        <v>11003</v>
      </c>
      <c r="D94" s="551" t="s">
        <v>428</v>
      </c>
      <c r="E94" s="551"/>
      <c r="F94" s="551"/>
      <c r="G94" s="227" t="s">
        <v>470</v>
      </c>
      <c r="H94" s="76">
        <f>SUM(H95:H102)</f>
        <v>121685.04000000001</v>
      </c>
    </row>
    <row r="95" spans="2:8" ht="23.45" customHeight="1">
      <c r="B95" s="538"/>
      <c r="C95" s="233"/>
      <c r="D95" s="251"/>
      <c r="E95" s="251"/>
      <c r="F95" s="251"/>
      <c r="G95" s="276" t="s">
        <v>412</v>
      </c>
      <c r="H95" s="112">
        <v>3050.8</v>
      </c>
    </row>
    <row r="96" spans="2:8" ht="20.45" customHeight="1">
      <c r="B96" s="538"/>
      <c r="C96" s="233"/>
      <c r="D96" s="251"/>
      <c r="E96" s="251"/>
      <c r="F96" s="251"/>
      <c r="G96" s="276" t="s">
        <v>413</v>
      </c>
      <c r="H96" s="112">
        <v>42575.4</v>
      </c>
    </row>
    <row r="97" spans="2:8" ht="25.15" customHeight="1">
      <c r="B97" s="538"/>
      <c r="C97" s="233"/>
      <c r="D97" s="251"/>
      <c r="E97" s="251"/>
      <c r="F97" s="251"/>
      <c r="G97" s="276" t="s">
        <v>411</v>
      </c>
      <c r="H97" s="112">
        <v>36408.14</v>
      </c>
    </row>
    <row r="98" spans="2:8" ht="24" customHeight="1">
      <c r="B98" s="538"/>
      <c r="C98" s="233"/>
      <c r="D98" s="234"/>
      <c r="E98" s="104"/>
      <c r="F98" s="104"/>
      <c r="G98" s="276" t="s">
        <v>414</v>
      </c>
      <c r="H98" s="112">
        <v>5436.3</v>
      </c>
    </row>
    <row r="99" spans="2:8" ht="27" customHeight="1">
      <c r="B99" s="538"/>
      <c r="C99" s="233"/>
      <c r="D99" s="234"/>
      <c r="E99" s="104"/>
      <c r="F99" s="104"/>
      <c r="G99" s="276" t="s">
        <v>578</v>
      </c>
      <c r="H99" s="112">
        <v>31607.9</v>
      </c>
    </row>
    <row r="100" spans="2:8" ht="25.9" customHeight="1">
      <c r="B100" s="538"/>
      <c r="C100" s="233"/>
      <c r="D100" s="234"/>
      <c r="E100" s="104"/>
      <c r="F100" s="104"/>
      <c r="G100" s="276" t="s">
        <v>579</v>
      </c>
      <c r="H100" s="112">
        <v>626.5</v>
      </c>
    </row>
    <row r="101" spans="2:8" ht="35.25" customHeight="1">
      <c r="B101" s="538"/>
      <c r="C101" s="233"/>
      <c r="D101" s="234"/>
      <c r="E101" s="104"/>
      <c r="F101" s="104"/>
      <c r="G101" s="276" t="s">
        <v>623</v>
      </c>
      <c r="H101" s="112">
        <v>1505</v>
      </c>
    </row>
    <row r="102" spans="2:8" ht="27.75" customHeight="1">
      <c r="B102" s="538"/>
      <c r="C102" s="233"/>
      <c r="D102" s="234"/>
      <c r="E102" s="104"/>
      <c r="F102" s="104"/>
      <c r="G102" s="276" t="s">
        <v>900</v>
      </c>
      <c r="H102" s="112">
        <v>475</v>
      </c>
    </row>
    <row r="103" spans="2:8" ht="36" customHeight="1">
      <c r="B103" s="538"/>
      <c r="C103" s="233">
        <v>11005</v>
      </c>
      <c r="D103" s="551" t="s">
        <v>258</v>
      </c>
      <c r="E103" s="551"/>
      <c r="F103" s="551"/>
      <c r="G103" s="270" t="s">
        <v>429</v>
      </c>
      <c r="H103" s="76">
        <f t="shared" ref="H103" si="7">H104</f>
        <v>8133.4</v>
      </c>
    </row>
    <row r="104" spans="2:8" ht="24" customHeight="1">
      <c r="B104" s="538"/>
      <c r="C104" s="233"/>
      <c r="D104" s="234"/>
      <c r="E104" s="104"/>
      <c r="F104" s="104"/>
      <c r="G104" s="277" t="s">
        <v>259</v>
      </c>
      <c r="H104" s="112">
        <v>8133.4</v>
      </c>
    </row>
    <row r="105" spans="2:8" ht="33" customHeight="1">
      <c r="B105" s="538"/>
      <c r="C105" s="233">
        <v>11006</v>
      </c>
      <c r="D105" s="551" t="s">
        <v>260</v>
      </c>
      <c r="E105" s="551"/>
      <c r="F105" s="514"/>
      <c r="G105" s="270" t="s">
        <v>429</v>
      </c>
      <c r="H105" s="76">
        <f t="shared" ref="H105" si="8">H106</f>
        <v>5075.1000000000004</v>
      </c>
    </row>
    <row r="106" spans="2:8" ht="33" customHeight="1">
      <c r="B106" s="538"/>
      <c r="C106" s="233"/>
      <c r="D106" s="234"/>
      <c r="E106" s="104"/>
      <c r="F106" s="104"/>
      <c r="G106" s="110" t="s">
        <v>514</v>
      </c>
      <c r="H106" s="112">
        <v>5075.1000000000004</v>
      </c>
    </row>
    <row r="107" spans="2:8" ht="30" customHeight="1">
      <c r="B107" s="538"/>
      <c r="C107" s="233">
        <v>11007</v>
      </c>
      <c r="D107" s="551" t="s">
        <v>261</v>
      </c>
      <c r="E107" s="551"/>
      <c r="F107" s="551"/>
      <c r="G107" s="270" t="s">
        <v>429</v>
      </c>
      <c r="H107" s="76">
        <f t="shared" ref="H107:H109" si="9">H108</f>
        <v>159049.79999999999</v>
      </c>
    </row>
    <row r="108" spans="2:8" ht="28.5" customHeight="1">
      <c r="B108" s="538"/>
      <c r="C108" s="81"/>
      <c r="D108" s="234"/>
      <c r="E108" s="234"/>
      <c r="F108" s="234"/>
      <c r="G108" s="110" t="s">
        <v>515</v>
      </c>
      <c r="H108" s="112">
        <v>159049.79999999999</v>
      </c>
    </row>
    <row r="109" spans="2:8" ht="30" customHeight="1">
      <c r="B109" s="538"/>
      <c r="C109" s="233">
        <v>11011</v>
      </c>
      <c r="D109" s="551" t="s">
        <v>901</v>
      </c>
      <c r="E109" s="551"/>
      <c r="F109" s="551"/>
      <c r="G109" s="270" t="s">
        <v>429</v>
      </c>
      <c r="H109" s="76">
        <f t="shared" si="9"/>
        <v>107965.4</v>
      </c>
    </row>
    <row r="110" spans="2:8" ht="28.5" customHeight="1">
      <c r="B110" s="538"/>
      <c r="C110" s="81"/>
      <c r="D110" s="234"/>
      <c r="E110" s="234"/>
      <c r="F110" s="234"/>
      <c r="G110" s="276" t="s">
        <v>583</v>
      </c>
      <c r="H110" s="112">
        <v>107965.4</v>
      </c>
    </row>
    <row r="111" spans="2:8" ht="36" customHeight="1">
      <c r="B111" s="538"/>
      <c r="C111" s="233">
        <v>11012</v>
      </c>
      <c r="D111" s="551" t="s">
        <v>582</v>
      </c>
      <c r="E111" s="551"/>
      <c r="F111" s="551"/>
      <c r="G111" s="270" t="s">
        <v>429</v>
      </c>
      <c r="H111" s="76">
        <f t="shared" ref="H111" si="10">H112</f>
        <v>77838.399999999994</v>
      </c>
    </row>
    <row r="112" spans="2:8" ht="25.5" customHeight="1">
      <c r="B112" s="538"/>
      <c r="C112" s="233"/>
      <c r="D112" s="234"/>
      <c r="E112" s="104"/>
      <c r="F112" s="104"/>
      <c r="G112" s="110" t="s">
        <v>583</v>
      </c>
      <c r="H112" s="112">
        <v>77838.399999999994</v>
      </c>
    </row>
    <row r="113" spans="2:8" ht="46.15" customHeight="1">
      <c r="B113" s="538"/>
      <c r="C113" s="233">
        <v>11022</v>
      </c>
      <c r="D113" s="551" t="s">
        <v>430</v>
      </c>
      <c r="E113" s="551"/>
      <c r="F113" s="551"/>
      <c r="G113" s="270" t="s">
        <v>429</v>
      </c>
      <c r="H113" s="76">
        <f t="shared" ref="H113" si="11">H114</f>
        <v>34970.9</v>
      </c>
    </row>
    <row r="114" spans="2:8" ht="55.15" customHeight="1">
      <c r="B114" s="538"/>
      <c r="C114" s="233"/>
      <c r="D114" s="234"/>
      <c r="E114" s="104"/>
      <c r="F114" s="104"/>
      <c r="G114" s="276" t="s">
        <v>902</v>
      </c>
      <c r="H114" s="112">
        <v>34970.9</v>
      </c>
    </row>
    <row r="115" spans="2:8" ht="40.5" customHeight="1">
      <c r="B115" s="538"/>
      <c r="C115" s="233">
        <v>11026</v>
      </c>
      <c r="D115" s="545" t="s">
        <v>580</v>
      </c>
      <c r="E115" s="546"/>
      <c r="F115" s="556"/>
      <c r="G115" s="227" t="s">
        <v>470</v>
      </c>
      <c r="H115" s="76">
        <f>H116</f>
        <v>88426.4</v>
      </c>
    </row>
    <row r="116" spans="2:8" ht="28.5" customHeight="1">
      <c r="B116" s="538"/>
      <c r="C116" s="233"/>
      <c r="D116" s="234"/>
      <c r="E116" s="104"/>
      <c r="F116" s="104"/>
      <c r="G116" s="276" t="s">
        <v>581</v>
      </c>
      <c r="H116" s="112">
        <v>88426.4</v>
      </c>
    </row>
    <row r="117" spans="2:8" ht="64.150000000000006" customHeight="1">
      <c r="B117" s="538"/>
      <c r="C117" s="233">
        <v>11030</v>
      </c>
      <c r="D117" s="545" t="s">
        <v>665</v>
      </c>
      <c r="E117" s="546"/>
      <c r="F117" s="556"/>
      <c r="G117" s="227" t="s">
        <v>470</v>
      </c>
      <c r="H117" s="76">
        <f>H118</f>
        <v>40000</v>
      </c>
    </row>
    <row r="118" spans="2:8" ht="238.5" customHeight="1">
      <c r="B118" s="538"/>
      <c r="C118" s="233"/>
      <c r="D118" s="234"/>
      <c r="E118" s="104"/>
      <c r="F118" s="104"/>
      <c r="G118" s="276" t="s">
        <v>903</v>
      </c>
      <c r="H118" s="112">
        <v>40000</v>
      </c>
    </row>
    <row r="119" spans="2:8" ht="38.25" customHeight="1">
      <c r="B119" s="538"/>
      <c r="C119" s="233">
        <v>11031</v>
      </c>
      <c r="D119" s="545" t="s">
        <v>904</v>
      </c>
      <c r="E119" s="546"/>
      <c r="F119" s="556"/>
      <c r="G119" s="227" t="s">
        <v>470</v>
      </c>
      <c r="H119" s="76">
        <f>H120</f>
        <v>4000</v>
      </c>
    </row>
    <row r="120" spans="2:8" ht="30.6" customHeight="1">
      <c r="B120" s="538"/>
      <c r="C120" s="233"/>
      <c r="D120" s="234"/>
      <c r="E120" s="104"/>
      <c r="F120" s="104"/>
      <c r="G120" s="110" t="s">
        <v>681</v>
      </c>
      <c r="H120" s="112">
        <v>4000</v>
      </c>
    </row>
    <row r="121" spans="2:8" ht="30.6" customHeight="1">
      <c r="B121" s="538"/>
      <c r="C121" s="233">
        <v>11036</v>
      </c>
      <c r="D121" s="545" t="s">
        <v>905</v>
      </c>
      <c r="E121" s="546"/>
      <c r="F121" s="556"/>
      <c r="G121" s="227" t="s">
        <v>470</v>
      </c>
      <c r="H121" s="76">
        <f>H122</f>
        <v>32106.5</v>
      </c>
    </row>
    <row r="122" spans="2:8" ht="103.5" customHeight="1">
      <c r="B122" s="538"/>
      <c r="C122" s="233"/>
      <c r="D122" s="278"/>
      <c r="E122" s="279"/>
      <c r="F122" s="280"/>
      <c r="G122" s="110" t="s">
        <v>1125</v>
      </c>
      <c r="H122" s="112">
        <v>32106.5</v>
      </c>
    </row>
    <row r="123" spans="2:8" ht="38.25" customHeight="1">
      <c r="B123" s="538"/>
      <c r="C123" s="233">
        <v>11037</v>
      </c>
      <c r="D123" s="545" t="s">
        <v>1120</v>
      </c>
      <c r="E123" s="546"/>
      <c r="F123" s="556"/>
      <c r="G123" s="227" t="s">
        <v>470</v>
      </c>
      <c r="H123" s="76">
        <f>H124</f>
        <v>44599.5</v>
      </c>
    </row>
    <row r="124" spans="2:8" ht="30.6" customHeight="1">
      <c r="B124" s="539"/>
      <c r="C124" s="233"/>
      <c r="D124" s="234"/>
      <c r="E124" s="104"/>
      <c r="F124" s="104"/>
      <c r="G124" s="110" t="s">
        <v>240</v>
      </c>
      <c r="H124" s="112">
        <v>44599.5</v>
      </c>
    </row>
    <row r="125" spans="2:8" s="92" customFormat="1" ht="39.75" customHeight="1">
      <c r="B125" s="262">
        <v>1045</v>
      </c>
      <c r="C125" s="515" t="s">
        <v>588</v>
      </c>
      <c r="D125" s="516"/>
      <c r="E125" s="516"/>
      <c r="F125" s="517"/>
      <c r="G125" s="227"/>
      <c r="H125" s="76">
        <f>H126</f>
        <v>48598.7</v>
      </c>
    </row>
    <row r="126" spans="2:8" ht="42" customHeight="1">
      <c r="B126" s="537"/>
      <c r="C126" s="243">
        <v>11002</v>
      </c>
      <c r="D126" s="514" t="s">
        <v>589</v>
      </c>
      <c r="E126" s="514"/>
      <c r="F126" s="514"/>
      <c r="G126" s="227" t="s">
        <v>470</v>
      </c>
      <c r="H126" s="76">
        <f t="shared" ref="H126" si="12">H127</f>
        <v>48598.7</v>
      </c>
    </row>
    <row r="127" spans="2:8" ht="33" customHeight="1">
      <c r="B127" s="539"/>
      <c r="C127" s="243"/>
      <c r="D127" s="251"/>
      <c r="E127" s="251"/>
      <c r="F127" s="251"/>
      <c r="G127" s="110" t="s">
        <v>528</v>
      </c>
      <c r="H127" s="281">
        <v>48598.7</v>
      </c>
    </row>
    <row r="128" spans="2:8" ht="27" customHeight="1">
      <c r="B128" s="85">
        <v>1056</v>
      </c>
      <c r="C128" s="515" t="s">
        <v>102</v>
      </c>
      <c r="D128" s="516"/>
      <c r="E128" s="516"/>
      <c r="F128" s="517"/>
      <c r="G128" s="225"/>
      <c r="H128" s="76">
        <f>H129+H131+H133+H135</f>
        <v>846926.8</v>
      </c>
    </row>
    <row r="129" spans="2:8" ht="31.9" customHeight="1">
      <c r="B129" s="581"/>
      <c r="C129" s="233">
        <v>11001</v>
      </c>
      <c r="D129" s="545" t="s">
        <v>103</v>
      </c>
      <c r="E129" s="546"/>
      <c r="F129" s="547"/>
      <c r="G129" s="227" t="s">
        <v>470</v>
      </c>
      <c r="H129" s="76">
        <f>H130</f>
        <v>478882</v>
      </c>
    </row>
    <row r="130" spans="2:8" ht="27.6" customHeight="1">
      <c r="B130" s="582"/>
      <c r="C130" s="233"/>
      <c r="D130" s="251"/>
      <c r="E130" s="251"/>
      <c r="F130" s="251"/>
      <c r="G130" s="110" t="s">
        <v>105</v>
      </c>
      <c r="H130" s="112">
        <v>478882</v>
      </c>
    </row>
    <row r="131" spans="2:8" ht="31.9" customHeight="1">
      <c r="B131" s="582"/>
      <c r="C131" s="233">
        <v>11002</v>
      </c>
      <c r="D131" s="545" t="s">
        <v>104</v>
      </c>
      <c r="E131" s="546"/>
      <c r="F131" s="547"/>
      <c r="G131" s="227" t="s">
        <v>470</v>
      </c>
      <c r="H131" s="76">
        <f>H132</f>
        <v>93529.600000000006</v>
      </c>
    </row>
    <row r="132" spans="2:8" ht="31.15" customHeight="1">
      <c r="B132" s="582"/>
      <c r="C132" s="233"/>
      <c r="D132" s="251"/>
      <c r="E132" s="251"/>
      <c r="F132" s="251"/>
      <c r="G132" s="110" t="s">
        <v>105</v>
      </c>
      <c r="H132" s="112">
        <v>93529.600000000006</v>
      </c>
    </row>
    <row r="133" spans="2:8" ht="36.75" customHeight="1">
      <c r="B133" s="582"/>
      <c r="C133" s="233">
        <v>11003</v>
      </c>
      <c r="D133" s="86" t="s">
        <v>106</v>
      </c>
      <c r="E133" s="86"/>
      <c r="F133" s="121"/>
      <c r="G133" s="227" t="s">
        <v>470</v>
      </c>
      <c r="H133" s="76">
        <f>H134</f>
        <v>204515.20000000001</v>
      </c>
    </row>
    <row r="134" spans="2:8" ht="33" customHeight="1">
      <c r="B134" s="582"/>
      <c r="C134" s="233"/>
      <c r="D134" s="251"/>
      <c r="E134" s="251"/>
      <c r="F134" s="251"/>
      <c r="G134" s="277" t="s">
        <v>105</v>
      </c>
      <c r="H134" s="112">
        <f>157980.1+46535.1</f>
        <v>204515.20000000001</v>
      </c>
    </row>
    <row r="135" spans="2:8" ht="27" customHeight="1">
      <c r="B135" s="582"/>
      <c r="C135" s="233">
        <v>11005</v>
      </c>
      <c r="D135" s="551" t="s">
        <v>882</v>
      </c>
      <c r="E135" s="551"/>
      <c r="F135" s="551"/>
      <c r="G135" s="227" t="s">
        <v>470</v>
      </c>
      <c r="H135" s="76">
        <f>H137+H138</f>
        <v>70000</v>
      </c>
    </row>
    <row r="136" spans="2:8" ht="21" customHeight="1">
      <c r="B136" s="582"/>
      <c r="C136" s="81"/>
      <c r="D136" s="104"/>
      <c r="E136" s="616" t="s">
        <v>86</v>
      </c>
      <c r="F136" s="617"/>
      <c r="G136" s="115"/>
      <c r="H136" s="114"/>
    </row>
    <row r="137" spans="2:8" ht="43.9" customHeight="1">
      <c r="B137" s="582"/>
      <c r="C137" s="81"/>
      <c r="D137" s="82"/>
      <c r="E137" s="82"/>
      <c r="F137" s="104" t="s">
        <v>433</v>
      </c>
      <c r="G137" s="110" t="s">
        <v>105</v>
      </c>
      <c r="H137" s="282">
        <v>8000</v>
      </c>
    </row>
    <row r="138" spans="2:8" ht="33.75" customHeight="1">
      <c r="B138" s="582"/>
      <c r="C138" s="81"/>
      <c r="D138" s="82"/>
      <c r="E138" s="82"/>
      <c r="F138" s="104" t="s">
        <v>624</v>
      </c>
      <c r="G138" s="110"/>
      <c r="H138" s="282">
        <f>H140+H141+H142+H143+H144</f>
        <v>62000</v>
      </c>
    </row>
    <row r="139" spans="2:8" ht="14.25">
      <c r="B139" s="582"/>
      <c r="C139" s="127"/>
      <c r="D139" s="232"/>
      <c r="E139" s="232"/>
      <c r="F139" s="283" t="s">
        <v>152</v>
      </c>
      <c r="G139" s="110"/>
      <c r="H139" s="282"/>
    </row>
    <row r="140" spans="2:8" ht="37.5" customHeight="1">
      <c r="B140" s="582"/>
      <c r="C140" s="81"/>
      <c r="D140" s="82"/>
      <c r="E140" s="82"/>
      <c r="F140" s="104" t="s">
        <v>870</v>
      </c>
      <c r="G140" s="110" t="s">
        <v>879</v>
      </c>
      <c r="H140" s="282">
        <v>45000</v>
      </c>
    </row>
    <row r="141" spans="2:8" ht="37.5" customHeight="1">
      <c r="B141" s="582"/>
      <c r="C141" s="81"/>
      <c r="D141" s="82"/>
      <c r="E141" s="82"/>
      <c r="F141" s="104" t="s">
        <v>871</v>
      </c>
      <c r="G141" s="110" t="s">
        <v>872</v>
      </c>
      <c r="H141" s="282">
        <v>5000</v>
      </c>
    </row>
    <row r="142" spans="2:8" ht="37.5" customHeight="1">
      <c r="B142" s="582"/>
      <c r="C142" s="81"/>
      <c r="D142" s="82"/>
      <c r="E142" s="82"/>
      <c r="F142" s="104" t="s">
        <v>873</v>
      </c>
      <c r="G142" s="110" t="s">
        <v>874</v>
      </c>
      <c r="H142" s="282">
        <v>5000</v>
      </c>
    </row>
    <row r="143" spans="2:8" ht="37.5" customHeight="1">
      <c r="B143" s="582"/>
      <c r="C143" s="81"/>
      <c r="D143" s="82"/>
      <c r="E143" s="82"/>
      <c r="F143" s="104" t="s">
        <v>875</v>
      </c>
      <c r="G143" s="110" t="s">
        <v>876</v>
      </c>
      <c r="H143" s="282">
        <v>4000</v>
      </c>
    </row>
    <row r="144" spans="2:8" ht="37.5" customHeight="1">
      <c r="B144" s="583"/>
      <c r="C144" s="81"/>
      <c r="D144" s="82"/>
      <c r="E144" s="82"/>
      <c r="F144" s="104" t="s">
        <v>877</v>
      </c>
      <c r="G144" s="110" t="s">
        <v>878</v>
      </c>
      <c r="H144" s="282">
        <v>3000</v>
      </c>
    </row>
    <row r="145" spans="2:8" ht="26.25" customHeight="1">
      <c r="B145" s="87">
        <v>1075</v>
      </c>
      <c r="C145" s="518" t="s">
        <v>107</v>
      </c>
      <c r="D145" s="519"/>
      <c r="E145" s="519"/>
      <c r="F145" s="520"/>
      <c r="G145" s="237"/>
      <c r="H145" s="76">
        <f>H146+H148+H150+H152+H191+H196</f>
        <v>2705214.8000000003</v>
      </c>
    </row>
    <row r="146" spans="2:8" ht="37.9" customHeight="1">
      <c r="B146" s="581"/>
      <c r="C146" s="233">
        <v>11001</v>
      </c>
      <c r="D146" s="545" t="s">
        <v>108</v>
      </c>
      <c r="E146" s="546"/>
      <c r="F146" s="547"/>
      <c r="G146" s="227" t="s">
        <v>470</v>
      </c>
      <c r="H146" s="76">
        <f>H147</f>
        <v>98026.8</v>
      </c>
    </row>
    <row r="147" spans="2:8" ht="31.9" customHeight="1">
      <c r="B147" s="582"/>
      <c r="C147" s="227"/>
      <c r="D147" s="227"/>
      <c r="E147" s="227"/>
      <c r="F147" s="227"/>
      <c r="G147" s="277" t="s">
        <v>109</v>
      </c>
      <c r="H147" s="112">
        <v>98026.8</v>
      </c>
    </row>
    <row r="148" spans="2:8" ht="34.15" customHeight="1">
      <c r="B148" s="582"/>
      <c r="C148" s="233">
        <v>11002</v>
      </c>
      <c r="D148" s="545" t="s">
        <v>110</v>
      </c>
      <c r="E148" s="546"/>
      <c r="F148" s="547"/>
      <c r="G148" s="227" t="s">
        <v>470</v>
      </c>
      <c r="H148" s="76">
        <f>H149</f>
        <v>33687.800000000003</v>
      </c>
    </row>
    <row r="149" spans="2:8" ht="26.45" customHeight="1">
      <c r="B149" s="582"/>
      <c r="C149" s="227"/>
      <c r="D149" s="227"/>
      <c r="E149" s="227"/>
      <c r="F149" s="227"/>
      <c r="G149" s="277" t="s">
        <v>111</v>
      </c>
      <c r="H149" s="112">
        <v>33687.800000000003</v>
      </c>
    </row>
    <row r="150" spans="2:8" ht="45.75" customHeight="1">
      <c r="B150" s="582"/>
      <c r="C150" s="233">
        <v>11003</v>
      </c>
      <c r="D150" s="551" t="s">
        <v>112</v>
      </c>
      <c r="E150" s="551"/>
      <c r="F150" s="551"/>
      <c r="G150" s="227" t="s">
        <v>470</v>
      </c>
      <c r="H150" s="76">
        <f t="shared" ref="H150" si="13">H151</f>
        <v>58966.5</v>
      </c>
    </row>
    <row r="151" spans="2:8" ht="30" customHeight="1">
      <c r="B151" s="582"/>
      <c r="C151" s="233"/>
      <c r="D151" s="251"/>
      <c r="E151" s="251"/>
      <c r="F151" s="251"/>
      <c r="G151" s="110" t="s">
        <v>521</v>
      </c>
      <c r="H151" s="112">
        <v>58966.5</v>
      </c>
    </row>
    <row r="152" spans="2:8" ht="34.5" customHeight="1">
      <c r="B152" s="582"/>
      <c r="C152" s="233">
        <v>11004</v>
      </c>
      <c r="D152" s="551" t="s">
        <v>57</v>
      </c>
      <c r="E152" s="551"/>
      <c r="F152" s="551"/>
      <c r="G152" s="117"/>
      <c r="H152" s="76">
        <f>H153+H175+H177+H180+H182+H184+H187+H189</f>
        <v>2412533.7000000002</v>
      </c>
    </row>
    <row r="153" spans="2:8" ht="34.5" customHeight="1">
      <c r="B153" s="582"/>
      <c r="C153" s="81"/>
      <c r="D153" s="104"/>
      <c r="E153" s="284"/>
      <c r="F153" s="285"/>
      <c r="G153" s="227" t="s">
        <v>470</v>
      </c>
      <c r="H153" s="76">
        <f>SUM(H154:H174)</f>
        <v>2186272.4000000004</v>
      </c>
    </row>
    <row r="154" spans="2:8" ht="34.5" customHeight="1">
      <c r="B154" s="582"/>
      <c r="C154" s="81"/>
      <c r="D154" s="82"/>
      <c r="E154" s="82"/>
      <c r="F154" s="120"/>
      <c r="G154" s="110" t="s">
        <v>61</v>
      </c>
      <c r="H154" s="286">
        <f>461031.7-0.4</f>
        <v>461031.3</v>
      </c>
    </row>
    <row r="155" spans="2:8" ht="34.5" customHeight="1">
      <c r="B155" s="582"/>
      <c r="C155" s="81"/>
      <c r="D155" s="82"/>
      <c r="E155" s="82"/>
      <c r="F155" s="120"/>
      <c r="G155" s="110" t="s">
        <v>113</v>
      </c>
      <c r="H155" s="286">
        <v>175351.4</v>
      </c>
    </row>
    <row r="156" spans="2:8" ht="32.450000000000003" customHeight="1">
      <c r="B156" s="582"/>
      <c r="C156" s="81"/>
      <c r="D156" s="82"/>
      <c r="E156" s="82"/>
      <c r="F156" s="120"/>
      <c r="G156" s="110" t="s">
        <v>114</v>
      </c>
      <c r="H156" s="286">
        <v>166551.9</v>
      </c>
    </row>
    <row r="157" spans="2:8" ht="34.9" customHeight="1">
      <c r="B157" s="582"/>
      <c r="C157" s="81"/>
      <c r="D157" s="82"/>
      <c r="E157" s="82"/>
      <c r="F157" s="120"/>
      <c r="G157" s="110" t="s">
        <v>115</v>
      </c>
      <c r="H157" s="286">
        <v>124664.1</v>
      </c>
    </row>
    <row r="158" spans="2:8" ht="38.450000000000003" customHeight="1">
      <c r="B158" s="582"/>
      <c r="C158" s="81"/>
      <c r="D158" s="82"/>
      <c r="E158" s="82"/>
      <c r="F158" s="120"/>
      <c r="G158" s="110" t="s">
        <v>116</v>
      </c>
      <c r="H158" s="286">
        <v>25604.1</v>
      </c>
    </row>
    <row r="159" spans="2:8" ht="34.5" customHeight="1">
      <c r="B159" s="582"/>
      <c r="C159" s="81"/>
      <c r="D159" s="82"/>
      <c r="E159" s="82"/>
      <c r="F159" s="120"/>
      <c r="G159" s="110" t="s">
        <v>117</v>
      </c>
      <c r="H159" s="286">
        <v>36980.9</v>
      </c>
    </row>
    <row r="160" spans="2:8" ht="26.25" customHeight="1">
      <c r="B160" s="582"/>
      <c r="C160" s="81"/>
      <c r="D160" s="82"/>
      <c r="E160" s="82"/>
      <c r="F160" s="120"/>
      <c r="G160" s="110" t="s">
        <v>118</v>
      </c>
      <c r="H160" s="286">
        <v>42478.9</v>
      </c>
    </row>
    <row r="161" spans="2:8" ht="34.5" customHeight="1">
      <c r="B161" s="582"/>
      <c r="C161" s="81"/>
      <c r="D161" s="82"/>
      <c r="E161" s="82"/>
      <c r="F161" s="120"/>
      <c r="G161" s="110" t="s">
        <v>119</v>
      </c>
      <c r="H161" s="286">
        <v>25635.9</v>
      </c>
    </row>
    <row r="162" spans="2:8" ht="34.5" customHeight="1">
      <c r="B162" s="582"/>
      <c r="C162" s="81"/>
      <c r="D162" s="82"/>
      <c r="E162" s="82"/>
      <c r="F162" s="120"/>
      <c r="G162" s="110" t="s">
        <v>120</v>
      </c>
      <c r="H162" s="286">
        <v>25017.3</v>
      </c>
    </row>
    <row r="163" spans="2:8" ht="34.5" customHeight="1">
      <c r="B163" s="582"/>
      <c r="C163" s="81"/>
      <c r="D163" s="82"/>
      <c r="E163" s="82"/>
      <c r="F163" s="120"/>
      <c r="G163" s="110" t="s">
        <v>121</v>
      </c>
      <c r="H163" s="286">
        <v>31565.3</v>
      </c>
    </row>
    <row r="164" spans="2:8" ht="34.5" customHeight="1">
      <c r="B164" s="582"/>
      <c r="C164" s="81"/>
      <c r="D164" s="82"/>
      <c r="E164" s="82"/>
      <c r="F164" s="120"/>
      <c r="G164" s="110" t="s">
        <v>122</v>
      </c>
      <c r="H164" s="286">
        <v>53785.7</v>
      </c>
    </row>
    <row r="165" spans="2:8" ht="34.5" customHeight="1">
      <c r="B165" s="582"/>
      <c r="C165" s="81"/>
      <c r="D165" s="82"/>
      <c r="E165" s="82"/>
      <c r="F165" s="120"/>
      <c r="G165" s="110" t="s">
        <v>123</v>
      </c>
      <c r="H165" s="286">
        <v>22166.7</v>
      </c>
    </row>
    <row r="166" spans="2:8" ht="30.75" customHeight="1">
      <c r="B166" s="582"/>
      <c r="C166" s="81"/>
      <c r="D166" s="82"/>
      <c r="E166" s="82"/>
      <c r="F166" s="120"/>
      <c r="G166" s="110" t="s">
        <v>124</v>
      </c>
      <c r="H166" s="286">
        <v>25513.5</v>
      </c>
    </row>
    <row r="167" spans="2:8" ht="28.5" customHeight="1">
      <c r="B167" s="582"/>
      <c r="C167" s="81"/>
      <c r="D167" s="82"/>
      <c r="E167" s="82"/>
      <c r="F167" s="120"/>
      <c r="G167" s="110" t="s">
        <v>125</v>
      </c>
      <c r="H167" s="286">
        <v>26486.6</v>
      </c>
    </row>
    <row r="168" spans="2:8" ht="34.5" customHeight="1">
      <c r="B168" s="582"/>
      <c r="C168" s="81"/>
      <c r="D168" s="82"/>
      <c r="E168" s="82"/>
      <c r="F168" s="120"/>
      <c r="G168" s="110" t="s">
        <v>126</v>
      </c>
      <c r="H168" s="286">
        <v>13391.5</v>
      </c>
    </row>
    <row r="169" spans="2:8" ht="34.5" customHeight="1">
      <c r="B169" s="582"/>
      <c r="C169" s="81"/>
      <c r="D169" s="82"/>
      <c r="E169" s="82"/>
      <c r="F169" s="120"/>
      <c r="G169" s="110" t="s">
        <v>127</v>
      </c>
      <c r="H169" s="286">
        <v>17829.900000000001</v>
      </c>
    </row>
    <row r="170" spans="2:8" ht="34.5" customHeight="1">
      <c r="B170" s="582"/>
      <c r="C170" s="81"/>
      <c r="D170" s="82"/>
      <c r="E170" s="82"/>
      <c r="F170" s="120"/>
      <c r="G170" s="110" t="s">
        <v>128</v>
      </c>
      <c r="H170" s="286">
        <v>15264.1</v>
      </c>
    </row>
    <row r="171" spans="2:8" ht="41.25" customHeight="1">
      <c r="B171" s="582"/>
      <c r="C171" s="81"/>
      <c r="D171" s="82"/>
      <c r="E171" s="82"/>
      <c r="F171" s="120"/>
      <c r="G171" s="110" t="s">
        <v>129</v>
      </c>
      <c r="H171" s="286">
        <v>441219.6</v>
      </c>
    </row>
    <row r="172" spans="2:8" ht="34.5" customHeight="1">
      <c r="B172" s="582"/>
      <c r="C172" s="81"/>
      <c r="D172" s="82"/>
      <c r="E172" s="82"/>
      <c r="F172" s="120"/>
      <c r="G172" s="110" t="s">
        <v>130</v>
      </c>
      <c r="H172" s="286">
        <v>178291</v>
      </c>
    </row>
    <row r="173" spans="2:8" ht="34.5" customHeight="1">
      <c r="B173" s="582"/>
      <c r="C173" s="81"/>
      <c r="D173" s="82"/>
      <c r="E173" s="82"/>
      <c r="F173" s="120"/>
      <c r="G173" s="110" t="s">
        <v>131</v>
      </c>
      <c r="H173" s="286">
        <v>36157.300000000003</v>
      </c>
    </row>
    <row r="174" spans="2:8" ht="45.6" customHeight="1">
      <c r="B174" s="582"/>
      <c r="C174" s="81"/>
      <c r="D174" s="82"/>
      <c r="E174" s="82"/>
      <c r="F174" s="120"/>
      <c r="G174" s="110" t="s">
        <v>132</v>
      </c>
      <c r="H174" s="286">
        <v>241285.4</v>
      </c>
    </row>
    <row r="175" spans="2:8" ht="27.75" customHeight="1">
      <c r="B175" s="582"/>
      <c r="C175" s="81"/>
      <c r="D175" s="82"/>
      <c r="E175" s="82"/>
      <c r="F175" s="120"/>
      <c r="G175" s="254" t="s">
        <v>133</v>
      </c>
      <c r="H175" s="76">
        <f>H176</f>
        <v>55868</v>
      </c>
    </row>
    <row r="176" spans="2:8" ht="37.9" customHeight="1">
      <c r="B176" s="582"/>
      <c r="C176" s="81"/>
      <c r="D176" s="82"/>
      <c r="E176" s="82"/>
      <c r="F176" s="120"/>
      <c r="G176" s="287" t="s">
        <v>134</v>
      </c>
      <c r="H176" s="282">
        <v>55868</v>
      </c>
    </row>
    <row r="177" spans="2:8" ht="26.25" customHeight="1">
      <c r="B177" s="582"/>
      <c r="C177" s="81"/>
      <c r="D177" s="82"/>
      <c r="E177" s="82"/>
      <c r="F177" s="120"/>
      <c r="G177" s="254" t="s">
        <v>135</v>
      </c>
      <c r="H177" s="76">
        <f>H178+H179</f>
        <v>21853.300000000003</v>
      </c>
    </row>
    <row r="178" spans="2:8" ht="34.5" customHeight="1">
      <c r="B178" s="582"/>
      <c r="C178" s="81"/>
      <c r="D178" s="82"/>
      <c r="E178" s="82"/>
      <c r="F178" s="120"/>
      <c r="G178" s="287" t="s">
        <v>136</v>
      </c>
      <c r="H178" s="112">
        <f>12545.7+0.1</f>
        <v>12545.800000000001</v>
      </c>
    </row>
    <row r="179" spans="2:8" ht="34.5" customHeight="1">
      <c r="B179" s="582"/>
      <c r="C179" s="81"/>
      <c r="D179" s="82"/>
      <c r="E179" s="82"/>
      <c r="F179" s="120"/>
      <c r="G179" s="287" t="s">
        <v>137</v>
      </c>
      <c r="H179" s="112">
        <v>9307.5</v>
      </c>
    </row>
    <row r="180" spans="2:8" ht="27" customHeight="1">
      <c r="B180" s="582"/>
      <c r="C180" s="81"/>
      <c r="D180" s="82"/>
      <c r="E180" s="82"/>
      <c r="F180" s="120"/>
      <c r="G180" s="254" t="s">
        <v>138</v>
      </c>
      <c r="H180" s="76">
        <f t="shared" ref="H180" si="14">H181</f>
        <v>22562.2</v>
      </c>
    </row>
    <row r="181" spans="2:8" ht="34.5" customHeight="1">
      <c r="B181" s="582"/>
      <c r="C181" s="81"/>
      <c r="D181" s="82"/>
      <c r="E181" s="82"/>
      <c r="F181" s="120"/>
      <c r="G181" s="287" t="s">
        <v>139</v>
      </c>
      <c r="H181" s="282">
        <v>22562.2</v>
      </c>
    </row>
    <row r="182" spans="2:8" ht="26.25" customHeight="1">
      <c r="B182" s="582"/>
      <c r="C182" s="81"/>
      <c r="D182" s="82"/>
      <c r="E182" s="82"/>
      <c r="F182" s="120"/>
      <c r="G182" s="254" t="s">
        <v>140</v>
      </c>
      <c r="H182" s="76">
        <f t="shared" ref="H182" si="15">H183</f>
        <v>23163.8</v>
      </c>
    </row>
    <row r="183" spans="2:8" ht="34.5" customHeight="1">
      <c r="B183" s="582"/>
      <c r="C183" s="81"/>
      <c r="D183" s="82"/>
      <c r="E183" s="82"/>
      <c r="F183" s="120"/>
      <c r="G183" s="287" t="s">
        <v>141</v>
      </c>
      <c r="H183" s="282">
        <v>23163.8</v>
      </c>
    </row>
    <row r="184" spans="2:8" ht="26.25" customHeight="1">
      <c r="B184" s="582"/>
      <c r="C184" s="81"/>
      <c r="D184" s="82"/>
      <c r="E184" s="82"/>
      <c r="F184" s="120"/>
      <c r="G184" s="254" t="s">
        <v>142</v>
      </c>
      <c r="H184" s="76">
        <f t="shared" ref="H184" si="16">H185+H186</f>
        <v>70762.100000000006</v>
      </c>
    </row>
    <row r="185" spans="2:8" ht="47.25" customHeight="1">
      <c r="B185" s="582"/>
      <c r="C185" s="81"/>
      <c r="D185" s="82"/>
      <c r="E185" s="82"/>
      <c r="F185" s="120"/>
      <c r="G185" s="287" t="s">
        <v>143</v>
      </c>
      <c r="H185" s="112">
        <v>46680.2</v>
      </c>
    </row>
    <row r="186" spans="2:8" ht="33.75" customHeight="1">
      <c r="B186" s="582"/>
      <c r="C186" s="81"/>
      <c r="D186" s="82"/>
      <c r="E186" s="82"/>
      <c r="F186" s="120"/>
      <c r="G186" s="287" t="s">
        <v>144</v>
      </c>
      <c r="H186" s="112">
        <v>24081.9</v>
      </c>
    </row>
    <row r="187" spans="2:8" ht="24" customHeight="1">
      <c r="B187" s="582"/>
      <c r="C187" s="81"/>
      <c r="D187" s="82"/>
      <c r="E187" s="82"/>
      <c r="F187" s="120"/>
      <c r="G187" s="254" t="s">
        <v>145</v>
      </c>
      <c r="H187" s="76">
        <f t="shared" ref="H187" si="17">H188</f>
        <v>14980.9</v>
      </c>
    </row>
    <row r="188" spans="2:8" ht="34.5" customHeight="1">
      <c r="B188" s="582"/>
      <c r="C188" s="81"/>
      <c r="D188" s="82"/>
      <c r="E188" s="82"/>
      <c r="F188" s="120"/>
      <c r="G188" s="287" t="s">
        <v>146</v>
      </c>
      <c r="H188" s="282">
        <v>14980.9</v>
      </c>
    </row>
    <row r="189" spans="2:8" ht="25.5" customHeight="1">
      <c r="B189" s="582"/>
      <c r="C189" s="81"/>
      <c r="D189" s="82"/>
      <c r="E189" s="82"/>
      <c r="F189" s="120"/>
      <c r="G189" s="254" t="s">
        <v>147</v>
      </c>
      <c r="H189" s="76">
        <f t="shared" ref="H189" si="18">H190</f>
        <v>17071</v>
      </c>
    </row>
    <row r="190" spans="2:8" ht="34.5" customHeight="1">
      <c r="B190" s="582"/>
      <c r="C190" s="81"/>
      <c r="D190" s="82"/>
      <c r="E190" s="82"/>
      <c r="F190" s="120"/>
      <c r="G190" s="277" t="s">
        <v>148</v>
      </c>
      <c r="H190" s="282">
        <v>17071</v>
      </c>
    </row>
    <row r="191" spans="2:8" ht="39.75" customHeight="1">
      <c r="B191" s="582"/>
      <c r="C191" s="233">
        <v>11005</v>
      </c>
      <c r="D191" s="551" t="s">
        <v>149</v>
      </c>
      <c r="E191" s="551"/>
      <c r="F191" s="551"/>
      <c r="G191" s="227" t="s">
        <v>470</v>
      </c>
      <c r="H191" s="76">
        <f>H193+H194+H195</f>
        <v>52000</v>
      </c>
    </row>
    <row r="192" spans="2:8" ht="18.75" customHeight="1">
      <c r="B192" s="582"/>
      <c r="C192" s="233"/>
      <c r="D192" s="104"/>
      <c r="E192" s="616" t="s">
        <v>86</v>
      </c>
      <c r="F192" s="617"/>
      <c r="G192" s="116"/>
      <c r="H192" s="76"/>
    </row>
    <row r="193" spans="2:8" ht="54.75" customHeight="1">
      <c r="B193" s="582"/>
      <c r="C193" s="81"/>
      <c r="D193" s="82"/>
      <c r="E193" s="82"/>
      <c r="F193" s="104" t="s">
        <v>682</v>
      </c>
      <c r="G193" s="110" t="s">
        <v>97</v>
      </c>
      <c r="H193" s="282">
        <v>31200</v>
      </c>
    </row>
    <row r="194" spans="2:8" ht="26.25" customHeight="1">
      <c r="B194" s="582"/>
      <c r="C194" s="81"/>
      <c r="D194" s="82"/>
      <c r="E194" s="82"/>
      <c r="F194" s="104" t="s">
        <v>880</v>
      </c>
      <c r="G194" s="110" t="s">
        <v>881</v>
      </c>
      <c r="H194" s="282">
        <v>15000</v>
      </c>
    </row>
    <row r="195" spans="2:8" ht="41.25" customHeight="1">
      <c r="B195" s="582"/>
      <c r="C195" s="81"/>
      <c r="D195" s="82"/>
      <c r="E195" s="82"/>
      <c r="F195" s="104" t="s">
        <v>150</v>
      </c>
      <c r="G195" s="110" t="s">
        <v>881</v>
      </c>
      <c r="H195" s="282">
        <v>5800</v>
      </c>
    </row>
    <row r="196" spans="2:8" ht="41.25" customHeight="1">
      <c r="B196" s="582"/>
      <c r="C196" s="233">
        <v>11007</v>
      </c>
      <c r="D196" s="551" t="s">
        <v>883</v>
      </c>
      <c r="E196" s="551"/>
      <c r="F196" s="551" t="s">
        <v>602</v>
      </c>
      <c r="G196" s="227" t="s">
        <v>470</v>
      </c>
      <c r="H196" s="117">
        <f>H198</f>
        <v>50000</v>
      </c>
    </row>
    <row r="197" spans="2:8" ht="14.25" customHeight="1">
      <c r="B197" s="582"/>
      <c r="C197" s="234"/>
      <c r="D197" s="104"/>
      <c r="E197" s="616" t="s">
        <v>86</v>
      </c>
      <c r="F197" s="617"/>
      <c r="G197" s="110"/>
      <c r="H197" s="282"/>
    </row>
    <row r="198" spans="2:8" ht="48.75" customHeight="1">
      <c r="B198" s="583"/>
      <c r="C198" s="234"/>
      <c r="D198" s="82"/>
      <c r="E198" s="82"/>
      <c r="F198" s="104" t="s">
        <v>884</v>
      </c>
      <c r="G198" s="110" t="s">
        <v>97</v>
      </c>
      <c r="H198" s="282">
        <v>50000</v>
      </c>
    </row>
    <row r="199" spans="2:8" ht="38.25" customHeight="1">
      <c r="B199" s="262">
        <v>1111</v>
      </c>
      <c r="C199" s="515" t="s">
        <v>91</v>
      </c>
      <c r="D199" s="516"/>
      <c r="E199" s="516"/>
      <c r="F199" s="517"/>
      <c r="G199" s="81"/>
      <c r="H199" s="76">
        <f>H200+H202+H204+H206</f>
        <v>212337.87956</v>
      </c>
    </row>
    <row r="200" spans="2:8" ht="37.5" customHeight="1">
      <c r="B200" s="577"/>
      <c r="C200" s="242">
        <v>11001</v>
      </c>
      <c r="D200" s="633" t="s">
        <v>267</v>
      </c>
      <c r="E200" s="633"/>
      <c r="F200" s="633"/>
      <c r="G200" s="227" t="s">
        <v>470</v>
      </c>
      <c r="H200" s="76">
        <f>H201</f>
        <v>43113.47956</v>
      </c>
    </row>
    <row r="201" spans="2:8" ht="39.75" customHeight="1">
      <c r="B201" s="578"/>
      <c r="C201" s="233"/>
      <c r="D201" s="256"/>
      <c r="E201" s="256"/>
      <c r="F201" s="256"/>
      <c r="G201" s="110" t="s">
        <v>476</v>
      </c>
      <c r="H201" s="112">
        <v>43113.47956</v>
      </c>
    </row>
    <row r="202" spans="2:8" ht="39.75" customHeight="1">
      <c r="B202" s="578"/>
      <c r="C202" s="243">
        <v>11003</v>
      </c>
      <c r="D202" s="551" t="s">
        <v>590</v>
      </c>
      <c r="E202" s="551"/>
      <c r="F202" s="551"/>
      <c r="G202" s="227" t="s">
        <v>470</v>
      </c>
      <c r="H202" s="76">
        <f>H203</f>
        <v>59989.5</v>
      </c>
    </row>
    <row r="203" spans="2:8" ht="31.15" customHeight="1">
      <c r="B203" s="578"/>
      <c r="C203" s="243"/>
      <c r="D203" s="288"/>
      <c r="E203" s="288"/>
      <c r="F203" s="288"/>
      <c r="G203" s="110" t="s">
        <v>528</v>
      </c>
      <c r="H203" s="112">
        <v>59989.5</v>
      </c>
    </row>
    <row r="204" spans="2:8" ht="63" customHeight="1">
      <c r="B204" s="578"/>
      <c r="C204" s="243">
        <v>12007</v>
      </c>
      <c r="D204" s="514" t="s">
        <v>667</v>
      </c>
      <c r="E204" s="514"/>
      <c r="F204" s="514"/>
      <c r="G204" s="227" t="s">
        <v>470</v>
      </c>
      <c r="H204" s="76">
        <f>H205</f>
        <v>35045.5</v>
      </c>
    </row>
    <row r="205" spans="2:8" ht="31.15" customHeight="1">
      <c r="B205" s="578"/>
      <c r="C205" s="243"/>
      <c r="D205" s="256"/>
      <c r="E205" s="256"/>
      <c r="F205" s="256"/>
      <c r="G205" s="110" t="s">
        <v>666</v>
      </c>
      <c r="H205" s="112">
        <v>35045.5</v>
      </c>
    </row>
    <row r="206" spans="2:8" ht="36" customHeight="1">
      <c r="B206" s="578"/>
      <c r="C206" s="243">
        <v>12008</v>
      </c>
      <c r="D206" s="514" t="s">
        <v>676</v>
      </c>
      <c r="E206" s="514"/>
      <c r="F206" s="514"/>
      <c r="G206" s="227" t="s">
        <v>470</v>
      </c>
      <c r="H206" s="76">
        <f>H207</f>
        <v>74189.399999999994</v>
      </c>
    </row>
    <row r="207" spans="2:8" ht="43.15" customHeight="1">
      <c r="B207" s="579"/>
      <c r="C207" s="243"/>
      <c r="D207" s="256"/>
      <c r="E207" s="256"/>
      <c r="F207" s="256"/>
      <c r="G207" s="110" t="s">
        <v>620</v>
      </c>
      <c r="H207" s="112">
        <v>74189.399999999994</v>
      </c>
    </row>
    <row r="208" spans="2:8" ht="35.25" customHeight="1">
      <c r="B208" s="261">
        <v>1115</v>
      </c>
      <c r="C208" s="515" t="s">
        <v>262</v>
      </c>
      <c r="D208" s="516"/>
      <c r="E208" s="516"/>
      <c r="F208" s="517"/>
      <c r="G208" s="122"/>
      <c r="H208" s="76">
        <f>H209+H220+H224+H226+H228</f>
        <v>2180394.4</v>
      </c>
    </row>
    <row r="209" spans="2:8" ht="56.25" customHeight="1">
      <c r="B209" s="537"/>
      <c r="C209" s="271">
        <v>11001</v>
      </c>
      <c r="D209" s="551" t="s">
        <v>263</v>
      </c>
      <c r="E209" s="551"/>
      <c r="F209" s="551"/>
      <c r="G209" s="270" t="s">
        <v>429</v>
      </c>
      <c r="H209" s="76">
        <f>SUM(H211:H219)</f>
        <v>43034.400000000001</v>
      </c>
    </row>
    <row r="210" spans="2:8" ht="16.5" customHeight="1">
      <c r="B210" s="538"/>
      <c r="C210" s="271"/>
      <c r="D210" s="251"/>
      <c r="E210" s="567" t="s">
        <v>264</v>
      </c>
      <c r="F210" s="643"/>
      <c r="G210" s="227"/>
      <c r="H210" s="76"/>
    </row>
    <row r="211" spans="2:8" ht="88.5" customHeight="1">
      <c r="B211" s="538"/>
      <c r="C211" s="233"/>
      <c r="D211" s="81"/>
      <c r="E211" s="81"/>
      <c r="F211" s="104" t="s">
        <v>977</v>
      </c>
      <c r="G211" s="110" t="s">
        <v>584</v>
      </c>
      <c r="H211" s="112">
        <v>5000</v>
      </c>
    </row>
    <row r="212" spans="2:8" ht="118.5" customHeight="1">
      <c r="B212" s="538"/>
      <c r="C212" s="233"/>
      <c r="D212" s="81"/>
      <c r="E212" s="81"/>
      <c r="F212" s="104" t="s">
        <v>978</v>
      </c>
      <c r="G212" s="110" t="s">
        <v>584</v>
      </c>
      <c r="H212" s="112">
        <v>2700</v>
      </c>
    </row>
    <row r="213" spans="2:8" ht="83.25" customHeight="1">
      <c r="B213" s="538"/>
      <c r="C213" s="233"/>
      <c r="D213" s="81"/>
      <c r="E213" s="81"/>
      <c r="F213" s="104" t="s">
        <v>979</v>
      </c>
      <c r="G213" s="110" t="s">
        <v>584</v>
      </c>
      <c r="H213" s="112">
        <v>3634.4</v>
      </c>
    </row>
    <row r="214" spans="2:8" ht="60" customHeight="1">
      <c r="B214" s="538"/>
      <c r="C214" s="233"/>
      <c r="D214" s="81"/>
      <c r="E214" s="81"/>
      <c r="F214" s="104" t="s">
        <v>980</v>
      </c>
      <c r="G214" s="110" t="s">
        <v>584</v>
      </c>
      <c r="H214" s="112">
        <v>5000</v>
      </c>
    </row>
    <row r="215" spans="2:8" ht="141" customHeight="1">
      <c r="B215" s="538"/>
      <c r="C215" s="233"/>
      <c r="D215" s="81"/>
      <c r="E215" s="81"/>
      <c r="F215" s="104" t="s">
        <v>981</v>
      </c>
      <c r="G215" s="110" t="s">
        <v>584</v>
      </c>
      <c r="H215" s="112">
        <v>5000</v>
      </c>
    </row>
    <row r="216" spans="2:8" ht="72.75" customHeight="1">
      <c r="B216" s="538"/>
      <c r="C216" s="233"/>
      <c r="D216" s="81"/>
      <c r="E216" s="81"/>
      <c r="F216" s="104" t="s">
        <v>982</v>
      </c>
      <c r="G216" s="110" t="s">
        <v>584</v>
      </c>
      <c r="H216" s="112">
        <v>10000</v>
      </c>
    </row>
    <row r="217" spans="2:8" ht="117.75" customHeight="1">
      <c r="B217" s="538"/>
      <c r="C217" s="233"/>
      <c r="D217" s="81"/>
      <c r="E217" s="81"/>
      <c r="F217" s="104" t="s">
        <v>983</v>
      </c>
      <c r="G217" s="110" t="s">
        <v>584</v>
      </c>
      <c r="H217" s="112">
        <v>2700</v>
      </c>
    </row>
    <row r="218" spans="2:8" ht="132" customHeight="1">
      <c r="B218" s="538"/>
      <c r="C218" s="233"/>
      <c r="D218" s="81"/>
      <c r="E218" s="81"/>
      <c r="F218" s="104" t="s">
        <v>984</v>
      </c>
      <c r="G218" s="110" t="s">
        <v>584</v>
      </c>
      <c r="H218" s="112">
        <v>4000</v>
      </c>
    </row>
    <row r="219" spans="2:8" ht="41.25" customHeight="1">
      <c r="B219" s="538"/>
      <c r="C219" s="233"/>
      <c r="D219" s="81"/>
      <c r="E219" s="81"/>
      <c r="F219" s="104" t="s">
        <v>985</v>
      </c>
      <c r="G219" s="110" t="s">
        <v>584</v>
      </c>
      <c r="H219" s="112">
        <v>5000</v>
      </c>
    </row>
    <row r="220" spans="2:8" ht="48.75" customHeight="1">
      <c r="B220" s="538"/>
      <c r="C220" s="233">
        <v>11002</v>
      </c>
      <c r="D220" s="551" t="s">
        <v>265</v>
      </c>
      <c r="E220" s="551"/>
      <c r="F220" s="551"/>
      <c r="G220" s="270" t="s">
        <v>429</v>
      </c>
      <c r="H220" s="76">
        <f>H221+H222+H223</f>
        <v>9600</v>
      </c>
    </row>
    <row r="221" spans="2:8" ht="34.15" customHeight="1">
      <c r="B221" s="538"/>
      <c r="C221" s="233"/>
      <c r="D221" s="81"/>
      <c r="E221" s="81"/>
      <c r="F221" s="289" t="s">
        <v>866</v>
      </c>
      <c r="G221" s="110" t="s">
        <v>539</v>
      </c>
      <c r="H221" s="112">
        <v>4212</v>
      </c>
    </row>
    <row r="222" spans="2:8" ht="34.15" customHeight="1">
      <c r="B222" s="538"/>
      <c r="C222" s="233"/>
      <c r="D222" s="81"/>
      <c r="E222" s="81"/>
      <c r="F222" s="289" t="s">
        <v>668</v>
      </c>
      <c r="G222" s="110" t="s">
        <v>584</v>
      </c>
      <c r="H222" s="112">
        <v>2582.4</v>
      </c>
    </row>
    <row r="223" spans="2:8" ht="59.45" customHeight="1">
      <c r="B223" s="538"/>
      <c r="C223" s="233"/>
      <c r="D223" s="81"/>
      <c r="E223" s="81"/>
      <c r="F223" s="289" t="s">
        <v>669</v>
      </c>
      <c r="G223" s="110" t="s">
        <v>584</v>
      </c>
      <c r="H223" s="112">
        <v>2805.6</v>
      </c>
    </row>
    <row r="224" spans="2:8" ht="37.15" customHeight="1">
      <c r="B224" s="538"/>
      <c r="C224" s="233">
        <v>11003</v>
      </c>
      <c r="D224" s="551" t="s">
        <v>621</v>
      </c>
      <c r="E224" s="551"/>
      <c r="F224" s="551"/>
      <c r="G224" s="270" t="s">
        <v>429</v>
      </c>
      <c r="H224" s="76">
        <f>H225</f>
        <v>10216</v>
      </c>
    </row>
    <row r="225" spans="2:8" ht="36.6" customHeight="1">
      <c r="B225" s="538"/>
      <c r="C225" s="233"/>
      <c r="D225" s="81"/>
      <c r="E225" s="81"/>
      <c r="F225" s="289"/>
      <c r="G225" s="110" t="s">
        <v>584</v>
      </c>
      <c r="H225" s="112">
        <v>10216</v>
      </c>
    </row>
    <row r="226" spans="2:8" ht="46.15" customHeight="1">
      <c r="B226" s="538"/>
      <c r="C226" s="233">
        <v>12001</v>
      </c>
      <c r="D226" s="545" t="s">
        <v>906</v>
      </c>
      <c r="E226" s="546"/>
      <c r="F226" s="547"/>
      <c r="G226" s="227" t="s">
        <v>470</v>
      </c>
      <c r="H226" s="76">
        <f>H227</f>
        <v>2064900</v>
      </c>
    </row>
    <row r="227" spans="2:8" ht="46.15" customHeight="1">
      <c r="B227" s="538"/>
      <c r="C227" s="233"/>
      <c r="D227" s="127"/>
      <c r="E227" s="290"/>
      <c r="F227" s="291"/>
      <c r="G227" s="110" t="s">
        <v>620</v>
      </c>
      <c r="H227" s="112">
        <v>2064900</v>
      </c>
    </row>
    <row r="228" spans="2:8" ht="36.6" customHeight="1">
      <c r="B228" s="538"/>
      <c r="C228" s="233">
        <v>32001</v>
      </c>
      <c r="D228" s="545" t="s">
        <v>585</v>
      </c>
      <c r="E228" s="546"/>
      <c r="F228" s="547"/>
      <c r="G228" s="270" t="s">
        <v>429</v>
      </c>
      <c r="H228" s="76">
        <f>H229</f>
        <v>52644</v>
      </c>
    </row>
    <row r="229" spans="2:8" ht="34.5" customHeight="1">
      <c r="B229" s="539"/>
      <c r="C229" s="233"/>
      <c r="D229" s="81"/>
      <c r="E229" s="81"/>
      <c r="F229" s="289"/>
      <c r="G229" s="110" t="s">
        <v>584</v>
      </c>
      <c r="H229" s="112">
        <v>52644</v>
      </c>
    </row>
    <row r="230" spans="2:8" ht="40.5" customHeight="1">
      <c r="B230" s="261">
        <v>1124</v>
      </c>
      <c r="C230" s="560" t="s">
        <v>434</v>
      </c>
      <c r="D230" s="561"/>
      <c r="E230" s="561"/>
      <c r="F230" s="562"/>
      <c r="G230" s="383"/>
      <c r="H230" s="76">
        <f>H231+H284+H320+H333+H337</f>
        <v>1708073.1000000003</v>
      </c>
    </row>
    <row r="231" spans="2:8" ht="36" customHeight="1">
      <c r="B231" s="537"/>
      <c r="C231" s="233">
        <v>11002</v>
      </c>
      <c r="D231" s="563" t="s">
        <v>427</v>
      </c>
      <c r="E231" s="564"/>
      <c r="F231" s="565"/>
      <c r="G231" s="270" t="s">
        <v>429</v>
      </c>
      <c r="H231" s="117">
        <f>H233+H251+H260+H265</f>
        <v>35000</v>
      </c>
    </row>
    <row r="232" spans="2:8" ht="26.25" customHeight="1">
      <c r="B232" s="538"/>
      <c r="C232" s="81"/>
      <c r="D232" s="82"/>
      <c r="E232" s="566" t="s">
        <v>151</v>
      </c>
      <c r="F232" s="567"/>
      <c r="G232" s="115"/>
      <c r="H232" s="117"/>
    </row>
    <row r="233" spans="2:8" ht="34.5" customHeight="1">
      <c r="B233" s="538"/>
      <c r="C233" s="81"/>
      <c r="D233" s="82"/>
      <c r="E233" s="82"/>
      <c r="F233" s="292" t="s">
        <v>566</v>
      </c>
      <c r="G233" s="293"/>
      <c r="H233" s="294">
        <f>SUM(H235:H250)</f>
        <v>10350</v>
      </c>
    </row>
    <row r="234" spans="2:8" ht="14.25">
      <c r="B234" s="538"/>
      <c r="C234" s="81"/>
      <c r="D234" s="82"/>
      <c r="E234" s="82"/>
      <c r="F234" s="283" t="s">
        <v>152</v>
      </c>
      <c r="G234" s="295"/>
      <c r="H234" s="296"/>
    </row>
    <row r="235" spans="2:8" ht="33.75" customHeight="1">
      <c r="B235" s="538"/>
      <c r="C235" s="81"/>
      <c r="D235" s="82"/>
      <c r="E235" s="82"/>
      <c r="F235" s="293" t="s">
        <v>907</v>
      </c>
      <c r="G235" s="295" t="s">
        <v>153</v>
      </c>
      <c r="H235" s="297">
        <v>650</v>
      </c>
    </row>
    <row r="236" spans="2:8" ht="33.75" customHeight="1">
      <c r="B236" s="538"/>
      <c r="C236" s="81"/>
      <c r="D236" s="82"/>
      <c r="E236" s="82"/>
      <c r="F236" s="293" t="s">
        <v>908</v>
      </c>
      <c r="G236" s="295" t="s">
        <v>153</v>
      </c>
      <c r="H236" s="297">
        <v>650</v>
      </c>
    </row>
    <row r="237" spans="2:8" ht="32.25" customHeight="1">
      <c r="B237" s="538"/>
      <c r="C237" s="81"/>
      <c r="D237" s="82"/>
      <c r="E237" s="82"/>
      <c r="F237" s="293" t="s">
        <v>909</v>
      </c>
      <c r="G237" s="295" t="s">
        <v>153</v>
      </c>
      <c r="H237" s="297">
        <v>650</v>
      </c>
    </row>
    <row r="238" spans="2:8" ht="35.25" customHeight="1">
      <c r="B238" s="538"/>
      <c r="C238" s="81"/>
      <c r="D238" s="82"/>
      <c r="E238" s="82"/>
      <c r="F238" s="293" t="s">
        <v>910</v>
      </c>
      <c r="G238" s="295" t="s">
        <v>153</v>
      </c>
      <c r="H238" s="297">
        <v>650</v>
      </c>
    </row>
    <row r="239" spans="2:8" ht="19.5" customHeight="1">
      <c r="B239" s="538"/>
      <c r="C239" s="81"/>
      <c r="D239" s="82"/>
      <c r="E239" s="82"/>
      <c r="F239" s="293" t="s">
        <v>911</v>
      </c>
      <c r="G239" s="295" t="s">
        <v>153</v>
      </c>
      <c r="H239" s="297">
        <v>650</v>
      </c>
    </row>
    <row r="240" spans="2:8" ht="22.5" customHeight="1">
      <c r="B240" s="538"/>
      <c r="C240" s="81"/>
      <c r="D240" s="82"/>
      <c r="E240" s="82"/>
      <c r="F240" s="293" t="s">
        <v>912</v>
      </c>
      <c r="G240" s="295" t="s">
        <v>153</v>
      </c>
      <c r="H240" s="297">
        <v>750</v>
      </c>
    </row>
    <row r="241" spans="2:8" ht="21.75" customHeight="1">
      <c r="B241" s="538"/>
      <c r="C241" s="81"/>
      <c r="D241" s="82"/>
      <c r="E241" s="82"/>
      <c r="F241" s="293" t="s">
        <v>913</v>
      </c>
      <c r="G241" s="295" t="s">
        <v>153</v>
      </c>
      <c r="H241" s="297">
        <v>600</v>
      </c>
    </row>
    <row r="242" spans="2:8" ht="31.5" customHeight="1">
      <c r="B242" s="538"/>
      <c r="C242" s="81"/>
      <c r="D242" s="82"/>
      <c r="E242" s="82"/>
      <c r="F242" s="293" t="s">
        <v>914</v>
      </c>
      <c r="G242" s="295" t="s">
        <v>153</v>
      </c>
      <c r="H242" s="297">
        <v>650</v>
      </c>
    </row>
    <row r="243" spans="2:8" ht="34.5" customHeight="1">
      <c r="B243" s="538"/>
      <c r="C243" s="81"/>
      <c r="D243" s="82"/>
      <c r="E243" s="82"/>
      <c r="F243" s="293" t="s">
        <v>915</v>
      </c>
      <c r="G243" s="295" t="s">
        <v>153</v>
      </c>
      <c r="H243" s="297">
        <v>650</v>
      </c>
    </row>
    <row r="244" spans="2:8" ht="24.75" customHeight="1">
      <c r="B244" s="538"/>
      <c r="C244" s="81"/>
      <c r="D244" s="82"/>
      <c r="E244" s="82"/>
      <c r="F244" s="293" t="s">
        <v>916</v>
      </c>
      <c r="G244" s="295" t="s">
        <v>153</v>
      </c>
      <c r="H244" s="297">
        <v>700</v>
      </c>
    </row>
    <row r="245" spans="2:8" ht="28.5" customHeight="1">
      <c r="B245" s="538"/>
      <c r="C245" s="81"/>
      <c r="D245" s="82"/>
      <c r="E245" s="82"/>
      <c r="F245" s="293" t="s">
        <v>917</v>
      </c>
      <c r="G245" s="295" t="s">
        <v>153</v>
      </c>
      <c r="H245" s="297">
        <v>650</v>
      </c>
    </row>
    <row r="246" spans="2:8" ht="36.75" customHeight="1">
      <c r="B246" s="538"/>
      <c r="C246" s="81"/>
      <c r="D246" s="82"/>
      <c r="E246" s="82"/>
      <c r="F246" s="293" t="s">
        <v>918</v>
      </c>
      <c r="G246" s="295" t="s">
        <v>153</v>
      </c>
      <c r="H246" s="297">
        <v>600</v>
      </c>
    </row>
    <row r="247" spans="2:8" ht="39.75" customHeight="1">
      <c r="B247" s="538"/>
      <c r="C247" s="81"/>
      <c r="D247" s="82"/>
      <c r="E247" s="82"/>
      <c r="F247" s="293" t="s">
        <v>919</v>
      </c>
      <c r="G247" s="295" t="s">
        <v>153</v>
      </c>
      <c r="H247" s="297">
        <v>600</v>
      </c>
    </row>
    <row r="248" spans="2:8" ht="36" customHeight="1">
      <c r="B248" s="538"/>
      <c r="C248" s="81"/>
      <c r="D248" s="82"/>
      <c r="E248" s="82"/>
      <c r="F248" s="293" t="s">
        <v>920</v>
      </c>
      <c r="G248" s="295" t="s">
        <v>153</v>
      </c>
      <c r="H248" s="297">
        <v>500</v>
      </c>
    </row>
    <row r="249" spans="2:8" ht="33" customHeight="1">
      <c r="B249" s="538"/>
      <c r="C249" s="81"/>
      <c r="D249" s="82"/>
      <c r="E249" s="82"/>
      <c r="F249" s="293" t="s">
        <v>921</v>
      </c>
      <c r="G249" s="295" t="s">
        <v>153</v>
      </c>
      <c r="H249" s="297">
        <v>650</v>
      </c>
    </row>
    <row r="250" spans="2:8" ht="27" customHeight="1">
      <c r="B250" s="538"/>
      <c r="C250" s="81"/>
      <c r="D250" s="82"/>
      <c r="E250" s="82"/>
      <c r="F250" s="293" t="s">
        <v>922</v>
      </c>
      <c r="G250" s="295" t="s">
        <v>153</v>
      </c>
      <c r="H250" s="297">
        <v>750</v>
      </c>
    </row>
    <row r="251" spans="2:8" ht="24" customHeight="1">
      <c r="B251" s="538"/>
      <c r="C251" s="81"/>
      <c r="D251" s="82"/>
      <c r="E251" s="82"/>
      <c r="F251" s="292" t="s">
        <v>435</v>
      </c>
      <c r="G251" s="298"/>
      <c r="H251" s="117">
        <f>SUM(H253:H259)</f>
        <v>4900</v>
      </c>
    </row>
    <row r="252" spans="2:8" ht="14.25">
      <c r="B252" s="538"/>
      <c r="C252" s="81"/>
      <c r="D252" s="82"/>
      <c r="E252" s="82"/>
      <c r="F252" s="283" t="s">
        <v>152</v>
      </c>
      <c r="G252" s="295"/>
      <c r="H252" s="299"/>
    </row>
    <row r="253" spans="2:8" ht="49.5" customHeight="1">
      <c r="B253" s="538"/>
      <c r="C253" s="81"/>
      <c r="D253" s="82"/>
      <c r="E253" s="82"/>
      <c r="F253" s="293" t="s">
        <v>923</v>
      </c>
      <c r="G253" s="295" t="s">
        <v>153</v>
      </c>
      <c r="H253" s="282">
        <v>600</v>
      </c>
    </row>
    <row r="254" spans="2:8" ht="34.5" customHeight="1">
      <c r="B254" s="538"/>
      <c r="C254" s="81"/>
      <c r="D254" s="82"/>
      <c r="E254" s="82"/>
      <c r="F254" s="293" t="s">
        <v>924</v>
      </c>
      <c r="G254" s="295" t="s">
        <v>153</v>
      </c>
      <c r="H254" s="282">
        <v>600</v>
      </c>
    </row>
    <row r="255" spans="2:8" ht="34.5" customHeight="1">
      <c r="B255" s="538"/>
      <c r="C255" s="81"/>
      <c r="D255" s="82"/>
      <c r="E255" s="82"/>
      <c r="F255" s="293" t="s">
        <v>925</v>
      </c>
      <c r="G255" s="295" t="s">
        <v>153</v>
      </c>
      <c r="H255" s="282">
        <v>750</v>
      </c>
    </row>
    <row r="256" spans="2:8" ht="37.5" customHeight="1">
      <c r="B256" s="538"/>
      <c r="C256" s="81"/>
      <c r="D256" s="82"/>
      <c r="E256" s="82"/>
      <c r="F256" s="293" t="s">
        <v>926</v>
      </c>
      <c r="G256" s="295" t="s">
        <v>153</v>
      </c>
      <c r="H256" s="282">
        <v>700</v>
      </c>
    </row>
    <row r="257" spans="2:8" ht="41.25" customHeight="1">
      <c r="B257" s="538"/>
      <c r="C257" s="81"/>
      <c r="D257" s="82"/>
      <c r="E257" s="82"/>
      <c r="F257" s="293" t="s">
        <v>927</v>
      </c>
      <c r="G257" s="295" t="s">
        <v>153</v>
      </c>
      <c r="H257" s="282">
        <v>900</v>
      </c>
    </row>
    <row r="258" spans="2:8" ht="47.25" customHeight="1">
      <c r="B258" s="538"/>
      <c r="C258" s="81"/>
      <c r="D258" s="82"/>
      <c r="E258" s="82"/>
      <c r="F258" s="293" t="s">
        <v>928</v>
      </c>
      <c r="G258" s="295" t="s">
        <v>153</v>
      </c>
      <c r="H258" s="282">
        <v>750</v>
      </c>
    </row>
    <row r="259" spans="2:8" ht="31.5" customHeight="1">
      <c r="B259" s="538"/>
      <c r="C259" s="81"/>
      <c r="D259" s="82"/>
      <c r="E259" s="82"/>
      <c r="F259" s="293" t="s">
        <v>929</v>
      </c>
      <c r="G259" s="295" t="s">
        <v>153</v>
      </c>
      <c r="H259" s="282">
        <v>600</v>
      </c>
    </row>
    <row r="260" spans="2:8" ht="29.25" customHeight="1">
      <c r="B260" s="538"/>
      <c r="C260" s="81"/>
      <c r="D260" s="82"/>
      <c r="E260" s="82"/>
      <c r="F260" s="292" t="s">
        <v>567</v>
      </c>
      <c r="G260" s="295"/>
      <c r="H260" s="117">
        <f>SUM(H262:H264)</f>
        <v>2700</v>
      </c>
    </row>
    <row r="261" spans="2:8" ht="14.25">
      <c r="B261" s="538"/>
      <c r="C261" s="81"/>
      <c r="D261" s="82"/>
      <c r="E261" s="82"/>
      <c r="F261" s="283" t="s">
        <v>152</v>
      </c>
      <c r="G261" s="295"/>
      <c r="H261" s="299"/>
    </row>
    <row r="262" spans="2:8" ht="37.5" customHeight="1">
      <c r="B262" s="538"/>
      <c r="C262" s="81"/>
      <c r="D262" s="82"/>
      <c r="E262" s="82"/>
      <c r="F262" s="293" t="s">
        <v>930</v>
      </c>
      <c r="G262" s="295" t="s">
        <v>153</v>
      </c>
      <c r="H262" s="282">
        <v>800</v>
      </c>
    </row>
    <row r="263" spans="2:8" ht="39" customHeight="1">
      <c r="B263" s="538"/>
      <c r="C263" s="81"/>
      <c r="D263" s="82"/>
      <c r="E263" s="82"/>
      <c r="F263" s="293" t="s">
        <v>931</v>
      </c>
      <c r="G263" s="295" t="s">
        <v>153</v>
      </c>
      <c r="H263" s="282">
        <v>800</v>
      </c>
    </row>
    <row r="264" spans="2:8" ht="35.25" customHeight="1">
      <c r="B264" s="538"/>
      <c r="C264" s="81"/>
      <c r="D264" s="82"/>
      <c r="E264" s="82"/>
      <c r="F264" s="293" t="s">
        <v>932</v>
      </c>
      <c r="G264" s="295" t="s">
        <v>153</v>
      </c>
      <c r="H264" s="282">
        <v>1100</v>
      </c>
    </row>
    <row r="265" spans="2:8" ht="29.45" customHeight="1">
      <c r="B265" s="538"/>
      <c r="C265" s="81"/>
      <c r="D265" s="82"/>
      <c r="E265" s="82"/>
      <c r="F265" s="292" t="s">
        <v>568</v>
      </c>
      <c r="G265" s="295"/>
      <c r="H265" s="117">
        <f>SUM(H267:H283)</f>
        <v>17050</v>
      </c>
    </row>
    <row r="266" spans="2:8" ht="14.25">
      <c r="B266" s="538"/>
      <c r="C266" s="81"/>
      <c r="D266" s="82"/>
      <c r="E266" s="82"/>
      <c r="F266" s="283" t="s">
        <v>152</v>
      </c>
      <c r="G266" s="295"/>
      <c r="H266" s="294"/>
    </row>
    <row r="267" spans="2:8" ht="36" customHeight="1">
      <c r="B267" s="538"/>
      <c r="C267" s="81"/>
      <c r="D267" s="82"/>
      <c r="E267" s="82"/>
      <c r="F267" s="293" t="s">
        <v>933</v>
      </c>
      <c r="G267" s="295" t="s">
        <v>153</v>
      </c>
      <c r="H267" s="112">
        <v>1000</v>
      </c>
    </row>
    <row r="268" spans="2:8" ht="33.6" customHeight="1">
      <c r="B268" s="538"/>
      <c r="C268" s="81"/>
      <c r="D268" s="82"/>
      <c r="E268" s="82"/>
      <c r="F268" s="293" t="s">
        <v>934</v>
      </c>
      <c r="G268" s="295" t="s">
        <v>153</v>
      </c>
      <c r="H268" s="112">
        <v>960</v>
      </c>
    </row>
    <row r="269" spans="2:8" ht="36" customHeight="1">
      <c r="B269" s="538"/>
      <c r="C269" s="81"/>
      <c r="D269" s="82"/>
      <c r="E269" s="82"/>
      <c r="F269" s="293" t="s">
        <v>935</v>
      </c>
      <c r="G269" s="295" t="s">
        <v>153</v>
      </c>
      <c r="H269" s="112">
        <v>1200</v>
      </c>
    </row>
    <row r="270" spans="2:8" ht="34.5" customHeight="1">
      <c r="B270" s="538"/>
      <c r="C270" s="81"/>
      <c r="D270" s="82"/>
      <c r="E270" s="82"/>
      <c r="F270" s="293" t="s">
        <v>936</v>
      </c>
      <c r="G270" s="295" t="s">
        <v>153</v>
      </c>
      <c r="H270" s="112">
        <v>1080</v>
      </c>
    </row>
    <row r="271" spans="2:8" ht="34.5" customHeight="1">
      <c r="B271" s="538"/>
      <c r="C271" s="81"/>
      <c r="D271" s="82"/>
      <c r="E271" s="82"/>
      <c r="F271" s="293" t="s">
        <v>937</v>
      </c>
      <c r="G271" s="295" t="s">
        <v>153</v>
      </c>
      <c r="H271" s="112">
        <v>1100</v>
      </c>
    </row>
    <row r="272" spans="2:8" ht="34.5" customHeight="1">
      <c r="B272" s="538"/>
      <c r="C272" s="81"/>
      <c r="D272" s="82"/>
      <c r="E272" s="82"/>
      <c r="F272" s="293" t="s">
        <v>938</v>
      </c>
      <c r="G272" s="295" t="s">
        <v>153</v>
      </c>
      <c r="H272" s="112">
        <v>654</v>
      </c>
    </row>
    <row r="273" spans="2:8" ht="34.5" customHeight="1">
      <c r="B273" s="538"/>
      <c r="C273" s="81"/>
      <c r="D273" s="82"/>
      <c r="E273" s="82"/>
      <c r="F273" s="293" t="s">
        <v>939</v>
      </c>
      <c r="G273" s="295" t="s">
        <v>153</v>
      </c>
      <c r="H273" s="112">
        <v>1100</v>
      </c>
    </row>
    <row r="274" spans="2:8" ht="37.15" customHeight="1">
      <c r="B274" s="538"/>
      <c r="C274" s="81"/>
      <c r="D274" s="82"/>
      <c r="E274" s="82"/>
      <c r="F274" s="293" t="s">
        <v>940</v>
      </c>
      <c r="G274" s="295" t="s">
        <v>153</v>
      </c>
      <c r="H274" s="112">
        <v>1100</v>
      </c>
    </row>
    <row r="275" spans="2:8" ht="37.15" customHeight="1">
      <c r="B275" s="538"/>
      <c r="C275" s="81"/>
      <c r="D275" s="82"/>
      <c r="E275" s="82"/>
      <c r="F275" s="293" t="s">
        <v>941</v>
      </c>
      <c r="G275" s="295" t="s">
        <v>153</v>
      </c>
      <c r="H275" s="112">
        <v>690</v>
      </c>
    </row>
    <row r="276" spans="2:8" ht="37.15" customHeight="1">
      <c r="B276" s="538"/>
      <c r="C276" s="81"/>
      <c r="D276" s="82"/>
      <c r="E276" s="82"/>
      <c r="F276" s="293" t="s">
        <v>942</v>
      </c>
      <c r="G276" s="295" t="s">
        <v>153</v>
      </c>
      <c r="H276" s="112">
        <v>1100</v>
      </c>
    </row>
    <row r="277" spans="2:8" ht="37.15" customHeight="1">
      <c r="B277" s="538"/>
      <c r="C277" s="81"/>
      <c r="D277" s="82"/>
      <c r="E277" s="82"/>
      <c r="F277" s="293" t="s">
        <v>943</v>
      </c>
      <c r="G277" s="295" t="s">
        <v>153</v>
      </c>
      <c r="H277" s="112">
        <v>1200</v>
      </c>
    </row>
    <row r="278" spans="2:8" ht="37.15" customHeight="1">
      <c r="B278" s="538"/>
      <c r="C278" s="81"/>
      <c r="D278" s="82"/>
      <c r="E278" s="82"/>
      <c r="F278" s="293" t="s">
        <v>944</v>
      </c>
      <c r="G278" s="295" t="s">
        <v>153</v>
      </c>
      <c r="H278" s="112">
        <v>900</v>
      </c>
    </row>
    <row r="279" spans="2:8" ht="37.15" customHeight="1">
      <c r="B279" s="538"/>
      <c r="C279" s="81"/>
      <c r="D279" s="82"/>
      <c r="E279" s="82"/>
      <c r="F279" s="293" t="s">
        <v>945</v>
      </c>
      <c r="G279" s="295" t="s">
        <v>153</v>
      </c>
      <c r="H279" s="112">
        <v>1100</v>
      </c>
    </row>
    <row r="280" spans="2:8" ht="37.15" customHeight="1">
      <c r="B280" s="538"/>
      <c r="C280" s="81"/>
      <c r="D280" s="82"/>
      <c r="E280" s="82"/>
      <c r="F280" s="293" t="s">
        <v>946</v>
      </c>
      <c r="G280" s="295" t="s">
        <v>153</v>
      </c>
      <c r="H280" s="112">
        <v>1171</v>
      </c>
    </row>
    <row r="281" spans="2:8" ht="37.15" customHeight="1">
      <c r="B281" s="538"/>
      <c r="C281" s="81"/>
      <c r="D281" s="82"/>
      <c r="E281" s="82"/>
      <c r="F281" s="293" t="s">
        <v>947</v>
      </c>
      <c r="G281" s="295" t="s">
        <v>153</v>
      </c>
      <c r="H281" s="112">
        <v>395</v>
      </c>
    </row>
    <row r="282" spans="2:8" ht="37.15" customHeight="1">
      <c r="B282" s="538"/>
      <c r="C282" s="81"/>
      <c r="D282" s="82"/>
      <c r="E282" s="82"/>
      <c r="F282" s="293" t="s">
        <v>948</v>
      </c>
      <c r="G282" s="295" t="s">
        <v>153</v>
      </c>
      <c r="H282" s="112">
        <v>1100</v>
      </c>
    </row>
    <row r="283" spans="2:8" ht="37.15" customHeight="1">
      <c r="B283" s="538"/>
      <c r="C283" s="81"/>
      <c r="D283" s="82"/>
      <c r="E283" s="82"/>
      <c r="F283" s="293" t="s">
        <v>949</v>
      </c>
      <c r="G283" s="295" t="s">
        <v>153</v>
      </c>
      <c r="H283" s="112">
        <v>1200</v>
      </c>
    </row>
    <row r="284" spans="2:8" ht="34.5" customHeight="1">
      <c r="B284" s="538"/>
      <c r="C284" s="233">
        <v>11003</v>
      </c>
      <c r="D284" s="563" t="s">
        <v>154</v>
      </c>
      <c r="E284" s="564"/>
      <c r="F284" s="565"/>
      <c r="G284" s="270" t="s">
        <v>429</v>
      </c>
      <c r="H284" s="117">
        <f>H286+H297+H309</f>
        <v>62073.8</v>
      </c>
    </row>
    <row r="285" spans="2:8" ht="21" customHeight="1">
      <c r="B285" s="538"/>
      <c r="C285" s="233"/>
      <c r="D285" s="250"/>
      <c r="E285" s="568" t="s">
        <v>86</v>
      </c>
      <c r="F285" s="568"/>
      <c r="G285" s="243"/>
      <c r="H285" s="117"/>
    </row>
    <row r="286" spans="2:8" ht="49.5" customHeight="1">
      <c r="B286" s="538"/>
      <c r="C286" s="233"/>
      <c r="D286" s="250"/>
      <c r="E286" s="300"/>
      <c r="F286" s="251" t="s">
        <v>155</v>
      </c>
      <c r="G286" s="251"/>
      <c r="H286" s="76">
        <f>SUM(H288:H296)</f>
        <v>10800</v>
      </c>
    </row>
    <row r="287" spans="2:8" ht="17.25" customHeight="1">
      <c r="B287" s="538"/>
      <c r="C287" s="233"/>
      <c r="D287" s="250"/>
      <c r="E287" s="300"/>
      <c r="F287" s="283" t="s">
        <v>152</v>
      </c>
      <c r="G287" s="283"/>
      <c r="H287" s="76"/>
    </row>
    <row r="288" spans="2:8" ht="27.6" customHeight="1">
      <c r="B288" s="538"/>
      <c r="C288" s="233"/>
      <c r="D288" s="250"/>
      <c r="E288" s="300"/>
      <c r="F288" s="104" t="s">
        <v>950</v>
      </c>
      <c r="G288" s="277" t="s">
        <v>436</v>
      </c>
      <c r="H288" s="282">
        <v>1200</v>
      </c>
    </row>
    <row r="289" spans="2:8" ht="34.5" customHeight="1">
      <c r="B289" s="538"/>
      <c r="C289" s="233"/>
      <c r="D289" s="250"/>
      <c r="E289" s="300"/>
      <c r="F289" s="104" t="s">
        <v>951</v>
      </c>
      <c r="G289" s="277" t="s">
        <v>437</v>
      </c>
      <c r="H289" s="282">
        <v>1200</v>
      </c>
    </row>
    <row r="290" spans="2:8" ht="30" customHeight="1">
      <c r="B290" s="538"/>
      <c r="C290" s="233"/>
      <c r="D290" s="250"/>
      <c r="E290" s="300"/>
      <c r="F290" s="104" t="s">
        <v>952</v>
      </c>
      <c r="G290" s="277" t="s">
        <v>569</v>
      </c>
      <c r="H290" s="282">
        <v>1200</v>
      </c>
    </row>
    <row r="291" spans="2:8" ht="27.6" customHeight="1">
      <c r="B291" s="538"/>
      <c r="C291" s="233"/>
      <c r="D291" s="250"/>
      <c r="E291" s="300"/>
      <c r="F291" s="104" t="s">
        <v>953</v>
      </c>
      <c r="G291" s="277" t="s">
        <v>438</v>
      </c>
      <c r="H291" s="282">
        <v>1200</v>
      </c>
    </row>
    <row r="292" spans="2:8" ht="34.9" customHeight="1">
      <c r="B292" s="538"/>
      <c r="C292" s="233"/>
      <c r="D292" s="250"/>
      <c r="E292" s="300"/>
      <c r="F292" s="104" t="s">
        <v>954</v>
      </c>
      <c r="G292" s="277" t="s">
        <v>439</v>
      </c>
      <c r="H292" s="282">
        <v>1200</v>
      </c>
    </row>
    <row r="293" spans="2:8" ht="30" customHeight="1">
      <c r="B293" s="538"/>
      <c r="C293" s="233"/>
      <c r="D293" s="250"/>
      <c r="E293" s="300"/>
      <c r="F293" s="104" t="s">
        <v>955</v>
      </c>
      <c r="G293" s="277" t="s">
        <v>440</v>
      </c>
      <c r="H293" s="282">
        <v>1200</v>
      </c>
    </row>
    <row r="294" spans="2:8" ht="28.9" customHeight="1">
      <c r="B294" s="538"/>
      <c r="C294" s="233"/>
      <c r="D294" s="250"/>
      <c r="E294" s="300"/>
      <c r="F294" s="104" t="s">
        <v>956</v>
      </c>
      <c r="G294" s="277" t="s">
        <v>441</v>
      </c>
      <c r="H294" s="282">
        <v>1200</v>
      </c>
    </row>
    <row r="295" spans="2:8" ht="29.45" customHeight="1">
      <c r="B295" s="538"/>
      <c r="C295" s="233"/>
      <c r="D295" s="250"/>
      <c r="E295" s="300"/>
      <c r="F295" s="104" t="s">
        <v>957</v>
      </c>
      <c r="G295" s="277" t="s">
        <v>442</v>
      </c>
      <c r="H295" s="282">
        <v>1200</v>
      </c>
    </row>
    <row r="296" spans="2:8" ht="27.6" customHeight="1">
      <c r="B296" s="538"/>
      <c r="C296" s="233"/>
      <c r="D296" s="250"/>
      <c r="E296" s="300"/>
      <c r="F296" s="104" t="s">
        <v>958</v>
      </c>
      <c r="G296" s="277" t="s">
        <v>625</v>
      </c>
      <c r="H296" s="282">
        <v>1200</v>
      </c>
    </row>
    <row r="297" spans="2:8" ht="36.75" customHeight="1">
      <c r="B297" s="538"/>
      <c r="C297" s="233"/>
      <c r="D297" s="250"/>
      <c r="E297" s="300"/>
      <c r="F297" s="251" t="s">
        <v>548</v>
      </c>
      <c r="G297" s="251"/>
      <c r="H297" s="76">
        <f>SUM(H299:H308)</f>
        <v>24473.8</v>
      </c>
    </row>
    <row r="298" spans="2:8" ht="15.6" customHeight="1">
      <c r="B298" s="538"/>
      <c r="C298" s="233"/>
      <c r="D298" s="250"/>
      <c r="E298" s="300"/>
      <c r="F298" s="283" t="s">
        <v>152</v>
      </c>
      <c r="G298" s="283"/>
      <c r="H298" s="76"/>
    </row>
    <row r="299" spans="2:8" ht="29.25" customHeight="1">
      <c r="B299" s="538"/>
      <c r="C299" s="233"/>
      <c r="D299" s="250"/>
      <c r="E299" s="300"/>
      <c r="F299" s="289" t="s">
        <v>443</v>
      </c>
      <c r="G299" s="277" t="s">
        <v>444</v>
      </c>
      <c r="H299" s="282">
        <v>3200</v>
      </c>
    </row>
    <row r="300" spans="2:8" ht="30" customHeight="1">
      <c r="B300" s="538"/>
      <c r="C300" s="233"/>
      <c r="D300" s="250"/>
      <c r="E300" s="300"/>
      <c r="F300" s="289" t="s">
        <v>445</v>
      </c>
      <c r="G300" s="277" t="s">
        <v>446</v>
      </c>
      <c r="H300" s="282">
        <v>3000</v>
      </c>
    </row>
    <row r="301" spans="2:8" ht="34.5" customHeight="1">
      <c r="B301" s="538"/>
      <c r="C301" s="233"/>
      <c r="D301" s="250"/>
      <c r="E301" s="300"/>
      <c r="F301" s="289" t="s">
        <v>447</v>
      </c>
      <c r="G301" s="277" t="s">
        <v>448</v>
      </c>
      <c r="H301" s="282">
        <v>2300</v>
      </c>
    </row>
    <row r="302" spans="2:8" ht="34.5" customHeight="1">
      <c r="B302" s="538"/>
      <c r="C302" s="233"/>
      <c r="D302" s="250"/>
      <c r="E302" s="300"/>
      <c r="F302" s="104" t="s">
        <v>449</v>
      </c>
      <c r="G302" s="277" t="s">
        <v>450</v>
      </c>
      <c r="H302" s="282">
        <v>2443.8000000000002</v>
      </c>
    </row>
    <row r="303" spans="2:8" ht="27.6" customHeight="1">
      <c r="B303" s="538"/>
      <c r="C303" s="233"/>
      <c r="D303" s="250"/>
      <c r="E303" s="300"/>
      <c r="F303" s="289" t="s">
        <v>451</v>
      </c>
      <c r="G303" s="277" t="s">
        <v>959</v>
      </c>
      <c r="H303" s="282">
        <v>1900</v>
      </c>
    </row>
    <row r="304" spans="2:8" ht="31.15" customHeight="1">
      <c r="B304" s="538"/>
      <c r="C304" s="233"/>
      <c r="D304" s="250"/>
      <c r="E304" s="300"/>
      <c r="F304" s="234" t="s">
        <v>452</v>
      </c>
      <c r="G304" s="301" t="s">
        <v>453</v>
      </c>
      <c r="H304" s="282">
        <v>4830</v>
      </c>
    </row>
    <row r="305" spans="2:8" ht="34.5" customHeight="1">
      <c r="B305" s="538"/>
      <c r="C305" s="233"/>
      <c r="D305" s="250"/>
      <c r="E305" s="300"/>
      <c r="F305" s="302" t="s">
        <v>454</v>
      </c>
      <c r="G305" s="277" t="s">
        <v>455</v>
      </c>
      <c r="H305" s="282">
        <v>1000</v>
      </c>
    </row>
    <row r="306" spans="2:8" ht="34.5" customHeight="1">
      <c r="B306" s="538"/>
      <c r="C306" s="233"/>
      <c r="D306" s="250"/>
      <c r="E306" s="300"/>
      <c r="F306" s="302" t="s">
        <v>456</v>
      </c>
      <c r="G306" s="301" t="s">
        <v>457</v>
      </c>
      <c r="H306" s="282">
        <v>3400</v>
      </c>
    </row>
    <row r="307" spans="2:8" ht="34.5" customHeight="1">
      <c r="B307" s="538"/>
      <c r="C307" s="233"/>
      <c r="D307" s="250"/>
      <c r="E307" s="300"/>
      <c r="F307" s="302" t="s">
        <v>458</v>
      </c>
      <c r="G307" s="301" t="s">
        <v>459</v>
      </c>
      <c r="H307" s="282">
        <v>1000</v>
      </c>
    </row>
    <row r="308" spans="2:8" ht="28.9" customHeight="1">
      <c r="B308" s="538"/>
      <c r="C308" s="233"/>
      <c r="D308" s="250"/>
      <c r="E308" s="300"/>
      <c r="F308" s="302" t="s">
        <v>570</v>
      </c>
      <c r="G308" s="301" t="s">
        <v>571</v>
      </c>
      <c r="H308" s="282">
        <v>1400</v>
      </c>
    </row>
    <row r="309" spans="2:8" ht="35.25" customHeight="1">
      <c r="B309" s="538"/>
      <c r="C309" s="233"/>
      <c r="D309" s="250"/>
      <c r="E309" s="300"/>
      <c r="F309" s="251" t="s">
        <v>156</v>
      </c>
      <c r="G309" s="283"/>
      <c r="H309" s="76">
        <f>SUM(H311:H319)</f>
        <v>26800</v>
      </c>
    </row>
    <row r="310" spans="2:8" ht="17.25" customHeight="1">
      <c r="B310" s="538"/>
      <c r="C310" s="233"/>
      <c r="D310" s="250"/>
      <c r="E310" s="300"/>
      <c r="F310" s="283" t="s">
        <v>152</v>
      </c>
      <c r="G310" s="277"/>
      <c r="H310" s="76"/>
    </row>
    <row r="311" spans="2:8" ht="34.5" customHeight="1">
      <c r="B311" s="538"/>
      <c r="C311" s="233"/>
      <c r="D311" s="250"/>
      <c r="E311" s="300"/>
      <c r="F311" s="104" t="s">
        <v>460</v>
      </c>
      <c r="G311" s="277" t="s">
        <v>572</v>
      </c>
      <c r="H311" s="112">
        <v>3400</v>
      </c>
    </row>
    <row r="312" spans="2:8" ht="34.5" customHeight="1">
      <c r="B312" s="538"/>
      <c r="C312" s="233"/>
      <c r="D312" s="250"/>
      <c r="E312" s="300"/>
      <c r="F312" s="104" t="s">
        <v>461</v>
      </c>
      <c r="G312" s="277" t="s">
        <v>573</v>
      </c>
      <c r="H312" s="112">
        <v>3600</v>
      </c>
    </row>
    <row r="313" spans="2:8" ht="34.5" customHeight="1">
      <c r="B313" s="538"/>
      <c r="C313" s="233"/>
      <c r="D313" s="250"/>
      <c r="E313" s="300"/>
      <c r="F313" s="289" t="s">
        <v>462</v>
      </c>
      <c r="G313" s="277" t="s">
        <v>960</v>
      </c>
      <c r="H313" s="282">
        <v>2500</v>
      </c>
    </row>
    <row r="314" spans="2:8" ht="28.9" customHeight="1">
      <c r="B314" s="538"/>
      <c r="C314" s="233"/>
      <c r="D314" s="250"/>
      <c r="E314" s="300"/>
      <c r="F314" s="289" t="s">
        <v>463</v>
      </c>
      <c r="G314" s="301" t="s">
        <v>464</v>
      </c>
      <c r="H314" s="112">
        <v>3600</v>
      </c>
    </row>
    <row r="315" spans="2:8" ht="34.5" customHeight="1">
      <c r="B315" s="538"/>
      <c r="C315" s="233"/>
      <c r="D315" s="250"/>
      <c r="E315" s="300"/>
      <c r="F315" s="104" t="s">
        <v>465</v>
      </c>
      <c r="G315" s="277" t="s">
        <v>466</v>
      </c>
      <c r="H315" s="112">
        <v>3600</v>
      </c>
    </row>
    <row r="316" spans="2:8" ht="34.5" customHeight="1">
      <c r="B316" s="538"/>
      <c r="C316" s="233"/>
      <c r="D316" s="250"/>
      <c r="E316" s="300"/>
      <c r="F316" s="104" t="s">
        <v>467</v>
      </c>
      <c r="G316" s="277" t="s">
        <v>468</v>
      </c>
      <c r="H316" s="112">
        <v>3400</v>
      </c>
    </row>
    <row r="317" spans="2:8" ht="34.5" customHeight="1">
      <c r="B317" s="538"/>
      <c r="C317" s="233"/>
      <c r="D317" s="250"/>
      <c r="E317" s="300"/>
      <c r="F317" s="104" t="s">
        <v>577</v>
      </c>
      <c r="G317" s="301" t="s">
        <v>574</v>
      </c>
      <c r="H317" s="112">
        <v>2000</v>
      </c>
    </row>
    <row r="318" spans="2:8" ht="25.9" customHeight="1">
      <c r="B318" s="538"/>
      <c r="C318" s="233"/>
      <c r="D318" s="250"/>
      <c r="E318" s="300"/>
      <c r="F318" s="104" t="s">
        <v>626</v>
      </c>
      <c r="G318" s="301" t="s">
        <v>575</v>
      </c>
      <c r="H318" s="112">
        <v>2200</v>
      </c>
    </row>
    <row r="319" spans="2:8" ht="34.5" customHeight="1">
      <c r="B319" s="538"/>
      <c r="C319" s="233"/>
      <c r="D319" s="250"/>
      <c r="E319" s="300"/>
      <c r="F319" s="289" t="s">
        <v>587</v>
      </c>
      <c r="G319" s="277" t="s">
        <v>576</v>
      </c>
      <c r="H319" s="112">
        <v>2500</v>
      </c>
    </row>
    <row r="320" spans="2:8" ht="39" customHeight="1">
      <c r="B320" s="538"/>
      <c r="C320" s="233">
        <v>11004</v>
      </c>
      <c r="D320" s="563" t="s">
        <v>157</v>
      </c>
      <c r="E320" s="564"/>
      <c r="F320" s="565"/>
      <c r="G320" s="117" t="s">
        <v>429</v>
      </c>
      <c r="H320" s="117">
        <f>SUM(H321:H332)</f>
        <v>1535664.9000000004</v>
      </c>
    </row>
    <row r="321" spans="2:8" s="90" customFormat="1" ht="30" customHeight="1">
      <c r="B321" s="538"/>
      <c r="C321" s="91"/>
      <c r="D321" s="118"/>
      <c r="E321" s="118"/>
      <c r="F321" s="118"/>
      <c r="G321" s="303" t="s">
        <v>153</v>
      </c>
      <c r="H321" s="112">
        <v>648850.60000000009</v>
      </c>
    </row>
    <row r="322" spans="2:8" ht="33.6" customHeight="1">
      <c r="B322" s="538"/>
      <c r="C322" s="233"/>
      <c r="D322" s="119"/>
      <c r="E322" s="119"/>
      <c r="F322" s="119"/>
      <c r="G322" s="277" t="s">
        <v>158</v>
      </c>
      <c r="H322" s="112">
        <v>217222.9</v>
      </c>
    </row>
    <row r="323" spans="2:8" ht="31.15" customHeight="1">
      <c r="B323" s="538"/>
      <c r="C323" s="233"/>
      <c r="D323" s="119"/>
      <c r="E323" s="119"/>
      <c r="F323" s="119"/>
      <c r="G323" s="277" t="s">
        <v>159</v>
      </c>
      <c r="H323" s="112">
        <v>48127.3</v>
      </c>
    </row>
    <row r="324" spans="2:8" ht="34.5" customHeight="1">
      <c r="B324" s="538"/>
      <c r="C324" s="233"/>
      <c r="D324" s="119"/>
      <c r="E324" s="119"/>
      <c r="F324" s="119"/>
      <c r="G324" s="277" t="s">
        <v>160</v>
      </c>
      <c r="H324" s="112">
        <v>46796.800000000003</v>
      </c>
    </row>
    <row r="325" spans="2:8" ht="30" customHeight="1">
      <c r="B325" s="538"/>
      <c r="C325" s="233"/>
      <c r="D325" s="119"/>
      <c r="E325" s="119"/>
      <c r="F325" s="119"/>
      <c r="G325" s="277" t="s">
        <v>161</v>
      </c>
      <c r="H325" s="112">
        <v>57123.9</v>
      </c>
    </row>
    <row r="326" spans="2:8" ht="33.6" customHeight="1">
      <c r="B326" s="538"/>
      <c r="C326" s="233"/>
      <c r="D326" s="119"/>
      <c r="E326" s="119"/>
      <c r="F326" s="119"/>
      <c r="G326" s="277" t="s">
        <v>162</v>
      </c>
      <c r="H326" s="112">
        <v>56671.200000000004</v>
      </c>
    </row>
    <row r="327" spans="2:8" ht="30" customHeight="1">
      <c r="B327" s="538"/>
      <c r="C327" s="233"/>
      <c r="D327" s="119"/>
      <c r="E327" s="119"/>
      <c r="F327" s="119"/>
      <c r="G327" s="277" t="s">
        <v>163</v>
      </c>
      <c r="H327" s="112">
        <v>50445.8</v>
      </c>
    </row>
    <row r="328" spans="2:8" ht="30" customHeight="1">
      <c r="B328" s="538"/>
      <c r="C328" s="233"/>
      <c r="D328" s="119"/>
      <c r="E328" s="119"/>
      <c r="F328" s="119"/>
      <c r="G328" s="277" t="s">
        <v>164</v>
      </c>
      <c r="H328" s="112">
        <v>131904.6</v>
      </c>
    </row>
    <row r="329" spans="2:8" ht="30" customHeight="1">
      <c r="B329" s="538"/>
      <c r="C329" s="233"/>
      <c r="D329" s="119"/>
      <c r="E329" s="119"/>
      <c r="F329" s="119"/>
      <c r="G329" s="277" t="s">
        <v>165</v>
      </c>
      <c r="H329" s="112">
        <v>65188.799999999996</v>
      </c>
    </row>
    <row r="330" spans="2:8" ht="30" customHeight="1">
      <c r="B330" s="538"/>
      <c r="C330" s="233"/>
      <c r="D330" s="119"/>
      <c r="E330" s="119"/>
      <c r="F330" s="119"/>
      <c r="G330" s="277" t="s">
        <v>166</v>
      </c>
      <c r="H330" s="112">
        <v>40632.200000000004</v>
      </c>
    </row>
    <row r="331" spans="2:8" ht="30" customHeight="1">
      <c r="B331" s="538"/>
      <c r="C331" s="233"/>
      <c r="D331" s="119"/>
      <c r="E331" s="119"/>
      <c r="F331" s="119"/>
      <c r="G331" s="277" t="s">
        <v>167</v>
      </c>
      <c r="H331" s="112">
        <v>133248.30000000002</v>
      </c>
    </row>
    <row r="332" spans="2:8" ht="32.25" customHeight="1">
      <c r="B332" s="538"/>
      <c r="C332" s="233"/>
      <c r="D332" s="119"/>
      <c r="E332" s="119"/>
      <c r="F332" s="119"/>
      <c r="G332" s="277" t="s">
        <v>168</v>
      </c>
      <c r="H332" s="112">
        <v>39452.5</v>
      </c>
    </row>
    <row r="333" spans="2:8" ht="55.5" customHeight="1">
      <c r="B333" s="538"/>
      <c r="C333" s="233">
        <v>11005</v>
      </c>
      <c r="D333" s="551" t="s">
        <v>169</v>
      </c>
      <c r="E333" s="551"/>
      <c r="F333" s="551"/>
      <c r="G333" s="270" t="s">
        <v>429</v>
      </c>
      <c r="H333" s="76">
        <f>H335+H336</f>
        <v>33334.400000000001</v>
      </c>
    </row>
    <row r="334" spans="2:8" ht="17.25" customHeight="1">
      <c r="B334" s="538"/>
      <c r="C334" s="233"/>
      <c r="D334" s="251"/>
      <c r="E334" s="566" t="s">
        <v>86</v>
      </c>
      <c r="F334" s="567"/>
      <c r="G334" s="233"/>
      <c r="H334" s="76"/>
    </row>
    <row r="335" spans="2:8" ht="36" customHeight="1">
      <c r="B335" s="538"/>
      <c r="C335" s="81"/>
      <c r="D335" s="82"/>
      <c r="E335" s="82"/>
      <c r="F335" s="104" t="s">
        <v>170</v>
      </c>
      <c r="G335" s="277" t="s">
        <v>469</v>
      </c>
      <c r="H335" s="282">
        <v>23334.400000000001</v>
      </c>
    </row>
    <row r="336" spans="2:8" ht="33" customHeight="1">
      <c r="B336" s="538"/>
      <c r="C336" s="267"/>
      <c r="D336" s="268"/>
      <c r="E336" s="268"/>
      <c r="F336" s="120" t="s">
        <v>961</v>
      </c>
      <c r="G336" s="277" t="s">
        <v>627</v>
      </c>
      <c r="H336" s="282">
        <v>10000</v>
      </c>
    </row>
    <row r="337" spans="2:8" ht="33" customHeight="1">
      <c r="B337" s="538"/>
      <c r="C337" s="233">
        <v>11007</v>
      </c>
      <c r="D337" s="551" t="s">
        <v>628</v>
      </c>
      <c r="E337" s="551"/>
      <c r="F337" s="551"/>
      <c r="G337" s="270" t="s">
        <v>429</v>
      </c>
      <c r="H337" s="117">
        <f>+H338</f>
        <v>42000</v>
      </c>
    </row>
    <row r="338" spans="2:8" ht="32.450000000000003" customHeight="1">
      <c r="B338" s="539"/>
      <c r="C338" s="81"/>
      <c r="D338" s="82"/>
      <c r="E338" s="82"/>
      <c r="F338" s="120"/>
      <c r="G338" s="110" t="s">
        <v>97</v>
      </c>
      <c r="H338" s="112">
        <v>42000</v>
      </c>
    </row>
    <row r="339" spans="2:8" ht="31.15" customHeight="1">
      <c r="B339" s="262">
        <v>1146</v>
      </c>
      <c r="C339" s="515" t="s">
        <v>81</v>
      </c>
      <c r="D339" s="516"/>
      <c r="E339" s="516"/>
      <c r="F339" s="517"/>
      <c r="G339" s="227"/>
      <c r="H339" s="76">
        <f>+H340+H342+H344+H346+H348+H350+H352+H354+H356+H381+H383</f>
        <v>5406323.8586400002</v>
      </c>
    </row>
    <row r="340" spans="2:8" ht="42" customHeight="1">
      <c r="B340" s="637"/>
      <c r="C340" s="243">
        <v>11014</v>
      </c>
      <c r="D340" s="514" t="s">
        <v>268</v>
      </c>
      <c r="E340" s="514"/>
      <c r="F340" s="514"/>
      <c r="G340" s="227" t="s">
        <v>470</v>
      </c>
      <c r="H340" s="76">
        <f>H341</f>
        <v>126383.6</v>
      </c>
    </row>
    <row r="341" spans="2:8" ht="28.9" customHeight="1">
      <c r="B341" s="638"/>
      <c r="C341" s="243"/>
      <c r="D341" s="304"/>
      <c r="E341" s="304"/>
      <c r="F341" s="305"/>
      <c r="G341" s="110" t="s">
        <v>540</v>
      </c>
      <c r="H341" s="112">
        <v>126383.6</v>
      </c>
    </row>
    <row r="342" spans="2:8" ht="37.9" customHeight="1">
      <c r="B342" s="638"/>
      <c r="C342" s="243">
        <v>11015</v>
      </c>
      <c r="D342" s="514" t="s">
        <v>269</v>
      </c>
      <c r="E342" s="514"/>
      <c r="F342" s="514"/>
      <c r="G342" s="227" t="s">
        <v>470</v>
      </c>
      <c r="H342" s="76">
        <f>H343</f>
        <v>48000</v>
      </c>
    </row>
    <row r="343" spans="2:8" ht="35.450000000000003" customHeight="1">
      <c r="B343" s="638"/>
      <c r="C343" s="243"/>
      <c r="D343" s="304"/>
      <c r="E343" s="304"/>
      <c r="F343" s="305"/>
      <c r="G343" s="110" t="s">
        <v>477</v>
      </c>
      <c r="H343" s="112">
        <v>48000</v>
      </c>
    </row>
    <row r="344" spans="2:8" ht="74.25" customHeight="1">
      <c r="B344" s="638"/>
      <c r="C344" s="243">
        <v>11016</v>
      </c>
      <c r="D344" s="545" t="s">
        <v>1027</v>
      </c>
      <c r="E344" s="546"/>
      <c r="F344" s="547"/>
      <c r="G344" s="270" t="s">
        <v>470</v>
      </c>
      <c r="H344" s="76">
        <f>H345</f>
        <v>81000</v>
      </c>
    </row>
    <row r="345" spans="2:8" ht="35.450000000000003" customHeight="1">
      <c r="B345" s="638"/>
      <c r="C345" s="243"/>
      <c r="D345" s="306"/>
      <c r="E345" s="306"/>
      <c r="F345" s="305"/>
      <c r="G345" s="110" t="s">
        <v>97</v>
      </c>
      <c r="H345" s="112">
        <v>81000</v>
      </c>
    </row>
    <row r="346" spans="2:8" ht="40.15" customHeight="1">
      <c r="B346" s="638"/>
      <c r="C346" s="243">
        <v>11018</v>
      </c>
      <c r="D346" s="514" t="s">
        <v>270</v>
      </c>
      <c r="E346" s="514"/>
      <c r="F346" s="514"/>
      <c r="G346" s="227" t="s">
        <v>470</v>
      </c>
      <c r="H346" s="76">
        <f>H347</f>
        <v>858636.85864000022</v>
      </c>
    </row>
    <row r="347" spans="2:8" ht="33" customHeight="1">
      <c r="B347" s="638"/>
      <c r="C347" s="243"/>
      <c r="D347" s="304"/>
      <c r="E347" s="304"/>
      <c r="F347" s="305"/>
      <c r="G347" s="110" t="s">
        <v>478</v>
      </c>
      <c r="H347" s="112">
        <v>858636.85864000022</v>
      </c>
    </row>
    <row r="348" spans="2:8" ht="45" customHeight="1">
      <c r="B348" s="638"/>
      <c r="C348" s="243">
        <v>11019</v>
      </c>
      <c r="D348" s="514" t="s">
        <v>271</v>
      </c>
      <c r="E348" s="514"/>
      <c r="F348" s="514"/>
      <c r="G348" s="227" t="s">
        <v>470</v>
      </c>
      <c r="H348" s="76">
        <f>H349</f>
        <v>7701.3</v>
      </c>
    </row>
    <row r="349" spans="2:8" ht="37.9" customHeight="1">
      <c r="B349" s="638"/>
      <c r="C349" s="243"/>
      <c r="D349" s="304"/>
      <c r="E349" s="304"/>
      <c r="F349" s="305"/>
      <c r="G349" s="110" t="s">
        <v>517</v>
      </c>
      <c r="H349" s="112">
        <v>7701.3</v>
      </c>
    </row>
    <row r="350" spans="2:8" ht="45" customHeight="1">
      <c r="B350" s="638"/>
      <c r="C350" s="243">
        <v>11021</v>
      </c>
      <c r="D350" s="514" t="s">
        <v>547</v>
      </c>
      <c r="E350" s="514"/>
      <c r="F350" s="514"/>
      <c r="G350" s="227" t="s">
        <v>470</v>
      </c>
      <c r="H350" s="76">
        <f>H351</f>
        <v>18800</v>
      </c>
    </row>
    <row r="351" spans="2:8" ht="34.15" customHeight="1">
      <c r="B351" s="638"/>
      <c r="C351" s="243"/>
      <c r="D351" s="304"/>
      <c r="E351" s="304"/>
      <c r="F351" s="305"/>
      <c r="G351" s="110" t="s">
        <v>518</v>
      </c>
      <c r="H351" s="112">
        <v>18800</v>
      </c>
    </row>
    <row r="352" spans="2:8" ht="99.75" customHeight="1">
      <c r="B352" s="638"/>
      <c r="C352" s="243">
        <v>11025</v>
      </c>
      <c r="D352" s="514" t="s">
        <v>292</v>
      </c>
      <c r="E352" s="514"/>
      <c r="F352" s="514"/>
      <c r="G352" s="227" t="s">
        <v>470</v>
      </c>
      <c r="H352" s="76">
        <f t="shared" ref="H352:H354" si="19">H353</f>
        <v>616823.5</v>
      </c>
    </row>
    <row r="353" spans="2:8" ht="29.25" customHeight="1">
      <c r="B353" s="638"/>
      <c r="C353" s="243"/>
      <c r="D353" s="256"/>
      <c r="E353" s="256"/>
      <c r="F353" s="256"/>
      <c r="G353" s="110" t="s">
        <v>293</v>
      </c>
      <c r="H353" s="112">
        <v>616823.5</v>
      </c>
    </row>
    <row r="354" spans="2:8" ht="32.450000000000003" customHeight="1">
      <c r="B354" s="638"/>
      <c r="C354" s="243">
        <v>11026</v>
      </c>
      <c r="D354" s="545" t="s">
        <v>1021</v>
      </c>
      <c r="E354" s="546"/>
      <c r="F354" s="547"/>
      <c r="G354" s="270" t="s">
        <v>470</v>
      </c>
      <c r="H354" s="76">
        <f t="shared" si="19"/>
        <v>102367.6</v>
      </c>
    </row>
    <row r="355" spans="2:8" ht="32.450000000000003" customHeight="1">
      <c r="B355" s="638"/>
      <c r="C355" s="243"/>
      <c r="D355" s="256"/>
      <c r="E355" s="256"/>
      <c r="F355" s="256"/>
      <c r="G355" s="110" t="s">
        <v>293</v>
      </c>
      <c r="H355" s="112">
        <v>102367.6</v>
      </c>
    </row>
    <row r="356" spans="2:8" ht="54" customHeight="1">
      <c r="B356" s="638"/>
      <c r="C356" s="243">
        <v>12002</v>
      </c>
      <c r="D356" s="545" t="s">
        <v>272</v>
      </c>
      <c r="E356" s="546"/>
      <c r="F356" s="547"/>
      <c r="G356" s="227"/>
      <c r="H356" s="76">
        <f>+H357+H361+H363+H365+H367+H369+H371+H373+H375+H377+H379</f>
        <v>523315.99999999994</v>
      </c>
    </row>
    <row r="357" spans="2:8" ht="31.9" customHeight="1">
      <c r="B357" s="638"/>
      <c r="C357" s="243"/>
      <c r="D357" s="251"/>
      <c r="E357" s="251"/>
      <c r="F357" s="251"/>
      <c r="G357" s="227" t="s">
        <v>470</v>
      </c>
      <c r="H357" s="76">
        <f>+H358+H359+H360</f>
        <v>43633.3</v>
      </c>
    </row>
    <row r="358" spans="2:8" ht="34.15" customHeight="1">
      <c r="B358" s="638"/>
      <c r="C358" s="243"/>
      <c r="D358" s="251"/>
      <c r="E358" s="251"/>
      <c r="F358" s="251"/>
      <c r="G358" s="110" t="s">
        <v>1044</v>
      </c>
      <c r="H358" s="281">
        <v>41505.199999999997</v>
      </c>
    </row>
    <row r="359" spans="2:8" ht="30" customHeight="1">
      <c r="B359" s="638"/>
      <c r="C359" s="243"/>
      <c r="D359" s="251"/>
      <c r="E359" s="251"/>
      <c r="F359" s="251"/>
      <c r="G359" s="110" t="s">
        <v>687</v>
      </c>
      <c r="H359" s="281">
        <v>596.29999999999995</v>
      </c>
    </row>
    <row r="360" spans="2:8" ht="30" customHeight="1">
      <c r="B360" s="638"/>
      <c r="C360" s="243"/>
      <c r="D360" s="251"/>
      <c r="E360" s="251"/>
      <c r="F360" s="251"/>
      <c r="G360" s="110" t="s">
        <v>1029</v>
      </c>
      <c r="H360" s="281">
        <v>1531.8</v>
      </c>
    </row>
    <row r="361" spans="2:8" ht="34.5" customHeight="1">
      <c r="B361" s="638"/>
      <c r="C361" s="243"/>
      <c r="D361" s="251"/>
      <c r="E361" s="251"/>
      <c r="F361" s="251"/>
      <c r="G361" s="227" t="s">
        <v>273</v>
      </c>
      <c r="H361" s="307">
        <f>H362</f>
        <v>43784.6</v>
      </c>
    </row>
    <row r="362" spans="2:8" ht="31.9" customHeight="1">
      <c r="B362" s="638"/>
      <c r="C362" s="243"/>
      <c r="D362" s="251"/>
      <c r="E362" s="251"/>
      <c r="F362" s="251"/>
      <c r="G362" s="110" t="s">
        <v>1044</v>
      </c>
      <c r="H362" s="281">
        <v>43784.6</v>
      </c>
    </row>
    <row r="363" spans="2:8" ht="32.25" customHeight="1">
      <c r="B363" s="638"/>
      <c r="C363" s="243"/>
      <c r="D363" s="251"/>
      <c r="E363" s="251"/>
      <c r="F363" s="251"/>
      <c r="G363" s="227" t="s">
        <v>281</v>
      </c>
      <c r="H363" s="307">
        <f>H364</f>
        <v>73496.2</v>
      </c>
    </row>
    <row r="364" spans="2:8" ht="29.45" customHeight="1">
      <c r="B364" s="638"/>
      <c r="C364" s="243"/>
      <c r="D364" s="251"/>
      <c r="E364" s="251"/>
      <c r="F364" s="251"/>
      <c r="G364" s="110" t="s">
        <v>1044</v>
      </c>
      <c r="H364" s="281">
        <v>73496.2</v>
      </c>
    </row>
    <row r="365" spans="2:8" ht="24" customHeight="1">
      <c r="B365" s="638"/>
      <c r="C365" s="243"/>
      <c r="D365" s="251"/>
      <c r="E365" s="251"/>
      <c r="F365" s="251"/>
      <c r="G365" s="227" t="s">
        <v>282</v>
      </c>
      <c r="H365" s="307">
        <f>H366</f>
        <v>50433.5</v>
      </c>
    </row>
    <row r="366" spans="2:8" ht="35.450000000000003" customHeight="1">
      <c r="B366" s="638"/>
      <c r="C366" s="243"/>
      <c r="D366" s="251"/>
      <c r="E366" s="251"/>
      <c r="F366" s="251"/>
      <c r="G366" s="110" t="s">
        <v>1044</v>
      </c>
      <c r="H366" s="281">
        <v>50433.5</v>
      </c>
    </row>
    <row r="367" spans="2:8" ht="30" customHeight="1">
      <c r="B367" s="638"/>
      <c r="C367" s="243"/>
      <c r="D367" s="251"/>
      <c r="E367" s="251"/>
      <c r="F367" s="251"/>
      <c r="G367" s="227" t="s">
        <v>274</v>
      </c>
      <c r="H367" s="76">
        <f>H368</f>
        <v>31643.599999999999</v>
      </c>
    </row>
    <row r="368" spans="2:8" ht="28.9" customHeight="1">
      <c r="B368" s="638"/>
      <c r="C368" s="243"/>
      <c r="D368" s="251"/>
      <c r="E368" s="251"/>
      <c r="F368" s="251"/>
      <c r="G368" s="110" t="s">
        <v>1044</v>
      </c>
      <c r="H368" s="281">
        <v>31643.599999999999</v>
      </c>
    </row>
    <row r="369" spans="2:8" ht="32.25" customHeight="1">
      <c r="B369" s="638"/>
      <c r="C369" s="243"/>
      <c r="D369" s="251"/>
      <c r="E369" s="251"/>
      <c r="F369" s="251"/>
      <c r="G369" s="227" t="s">
        <v>275</v>
      </c>
      <c r="H369" s="76">
        <f>H370</f>
        <v>65213.7</v>
      </c>
    </row>
    <row r="370" spans="2:8" ht="31.15" customHeight="1">
      <c r="B370" s="638"/>
      <c r="C370" s="243"/>
      <c r="D370" s="251"/>
      <c r="E370" s="251"/>
      <c r="F370" s="251"/>
      <c r="G370" s="110" t="s">
        <v>1044</v>
      </c>
      <c r="H370" s="281">
        <v>65213.7</v>
      </c>
    </row>
    <row r="371" spans="2:8" ht="36" customHeight="1">
      <c r="B371" s="638"/>
      <c r="C371" s="243"/>
      <c r="D371" s="251"/>
      <c r="E371" s="251"/>
      <c r="F371" s="251"/>
      <c r="G371" s="227" t="s">
        <v>276</v>
      </c>
      <c r="H371" s="76">
        <f>H372</f>
        <v>46411.6</v>
      </c>
    </row>
    <row r="372" spans="2:8" ht="30" customHeight="1">
      <c r="B372" s="638"/>
      <c r="C372" s="243"/>
      <c r="D372" s="251"/>
      <c r="E372" s="251"/>
      <c r="F372" s="251"/>
      <c r="G372" s="110" t="s">
        <v>1044</v>
      </c>
      <c r="H372" s="281">
        <v>46411.6</v>
      </c>
    </row>
    <row r="373" spans="2:8" ht="26.45" customHeight="1">
      <c r="B373" s="638"/>
      <c r="C373" s="243"/>
      <c r="D373" s="251"/>
      <c r="E373" s="251"/>
      <c r="F373" s="251"/>
      <c r="G373" s="227" t="s">
        <v>277</v>
      </c>
      <c r="H373" s="76">
        <f>H374</f>
        <v>52537</v>
      </c>
    </row>
    <row r="374" spans="2:8" ht="31.15" customHeight="1">
      <c r="B374" s="638"/>
      <c r="C374" s="243"/>
      <c r="D374" s="251"/>
      <c r="E374" s="251"/>
      <c r="F374" s="251"/>
      <c r="G374" s="110" t="s">
        <v>1044</v>
      </c>
      <c r="H374" s="281">
        <v>52537</v>
      </c>
    </row>
    <row r="375" spans="2:8" ht="24" customHeight="1">
      <c r="B375" s="638"/>
      <c r="C375" s="243"/>
      <c r="D375" s="251"/>
      <c r="E375" s="251"/>
      <c r="F375" s="251"/>
      <c r="G375" s="227" t="s">
        <v>278</v>
      </c>
      <c r="H375" s="76">
        <f>H376</f>
        <v>47906.2</v>
      </c>
    </row>
    <row r="376" spans="2:8" ht="28.15" customHeight="1">
      <c r="B376" s="638"/>
      <c r="C376" s="243"/>
      <c r="D376" s="251"/>
      <c r="E376" s="251"/>
      <c r="F376" s="251"/>
      <c r="G376" s="110" t="s">
        <v>1044</v>
      </c>
      <c r="H376" s="281">
        <v>47906.2</v>
      </c>
    </row>
    <row r="377" spans="2:8" ht="24.6" customHeight="1">
      <c r="B377" s="638"/>
      <c r="C377" s="243"/>
      <c r="D377" s="251"/>
      <c r="E377" s="251"/>
      <c r="F377" s="251"/>
      <c r="G377" s="227" t="s">
        <v>279</v>
      </c>
      <c r="H377" s="76">
        <f>H378</f>
        <v>29837.599999999999</v>
      </c>
    </row>
    <row r="378" spans="2:8" ht="32.450000000000003" customHeight="1">
      <c r="B378" s="638"/>
      <c r="C378" s="243"/>
      <c r="D378" s="251"/>
      <c r="E378" s="251"/>
      <c r="F378" s="251"/>
      <c r="G378" s="110" t="s">
        <v>1044</v>
      </c>
      <c r="H378" s="281">
        <v>29837.599999999999</v>
      </c>
    </row>
    <row r="379" spans="2:8" ht="27" customHeight="1">
      <c r="B379" s="638"/>
      <c r="C379" s="243"/>
      <c r="D379" s="304"/>
      <c r="E379" s="304"/>
      <c r="F379" s="304"/>
      <c r="G379" s="227" t="s">
        <v>280</v>
      </c>
      <c r="H379" s="76">
        <f t="shared" ref="H379" si="20">H380</f>
        <v>38418.699999999997</v>
      </c>
    </row>
    <row r="380" spans="2:8" ht="35.450000000000003" customHeight="1">
      <c r="B380" s="638"/>
      <c r="C380" s="243"/>
      <c r="D380" s="304"/>
      <c r="E380" s="304"/>
      <c r="F380" s="304"/>
      <c r="G380" s="110" t="s">
        <v>1044</v>
      </c>
      <c r="H380" s="281">
        <v>38418.699999999997</v>
      </c>
    </row>
    <row r="381" spans="2:8" ht="39" customHeight="1">
      <c r="B381" s="638"/>
      <c r="C381" s="243">
        <v>12008</v>
      </c>
      <c r="D381" s="514" t="s">
        <v>541</v>
      </c>
      <c r="E381" s="514"/>
      <c r="F381" s="514"/>
      <c r="G381" s="227" t="s">
        <v>470</v>
      </c>
      <c r="H381" s="76">
        <f>H382</f>
        <v>77451</v>
      </c>
    </row>
    <row r="382" spans="2:8" ht="32.450000000000003" customHeight="1">
      <c r="B382" s="638"/>
      <c r="C382" s="243"/>
      <c r="D382" s="304"/>
      <c r="E382" s="304"/>
      <c r="F382" s="305"/>
      <c r="G382" s="110" t="s">
        <v>97</v>
      </c>
      <c r="H382" s="112">
        <v>77451</v>
      </c>
    </row>
    <row r="383" spans="2:8" ht="32.450000000000003" customHeight="1">
      <c r="B383" s="638"/>
      <c r="C383" s="308">
        <v>12013</v>
      </c>
      <c r="D383" s="545" t="s">
        <v>686</v>
      </c>
      <c r="E383" s="546"/>
      <c r="F383" s="547"/>
      <c r="G383" s="110"/>
      <c r="H383" s="76">
        <f>+H384+H386+H388+H390+H392+H394+H396+H398+H400+H402+H404+H406</f>
        <v>2945844.0000000005</v>
      </c>
    </row>
    <row r="384" spans="2:8" ht="39.6" customHeight="1">
      <c r="B384" s="638"/>
      <c r="C384" s="308"/>
      <c r="D384" s="545"/>
      <c r="E384" s="546"/>
      <c r="F384" s="547"/>
      <c r="G384" s="227" t="s">
        <v>470</v>
      </c>
      <c r="H384" s="76">
        <f>+H385</f>
        <v>28096.2</v>
      </c>
    </row>
    <row r="385" spans="2:8" ht="39.6" customHeight="1">
      <c r="B385" s="638"/>
      <c r="C385" s="308"/>
      <c r="D385" s="247"/>
      <c r="E385" s="248"/>
      <c r="F385" s="249"/>
      <c r="G385" s="110" t="s">
        <v>1045</v>
      </c>
      <c r="H385" s="114">
        <v>28096.2</v>
      </c>
    </row>
    <row r="386" spans="2:8" ht="39.6" customHeight="1">
      <c r="B386" s="638"/>
      <c r="C386" s="308"/>
      <c r="D386" s="247"/>
      <c r="E386" s="248"/>
      <c r="F386" s="249"/>
      <c r="G386" s="270" t="s">
        <v>485</v>
      </c>
      <c r="H386" s="76">
        <f>+H387</f>
        <v>1043106.9</v>
      </c>
    </row>
    <row r="387" spans="2:8" ht="39.6" customHeight="1">
      <c r="B387" s="638"/>
      <c r="C387" s="308"/>
      <c r="D387" s="247"/>
      <c r="E387" s="248"/>
      <c r="F387" s="249"/>
      <c r="G387" s="110" t="s">
        <v>1045</v>
      </c>
      <c r="H387" s="114">
        <v>1043106.9</v>
      </c>
    </row>
    <row r="388" spans="2:8" ht="39.6" customHeight="1">
      <c r="B388" s="638"/>
      <c r="C388" s="308"/>
      <c r="D388" s="247"/>
      <c r="E388" s="248"/>
      <c r="F388" s="249"/>
      <c r="G388" s="270" t="s">
        <v>273</v>
      </c>
      <c r="H388" s="76">
        <f>+H389</f>
        <v>125013.9</v>
      </c>
    </row>
    <row r="389" spans="2:8" ht="39.6" customHeight="1">
      <c r="B389" s="638"/>
      <c r="C389" s="308"/>
      <c r="D389" s="247"/>
      <c r="E389" s="248"/>
      <c r="F389" s="249"/>
      <c r="G389" s="110" t="s">
        <v>1045</v>
      </c>
      <c r="H389" s="114">
        <v>125013.9</v>
      </c>
    </row>
    <row r="390" spans="2:8" ht="39.6" customHeight="1">
      <c r="B390" s="638"/>
      <c r="C390" s="308"/>
      <c r="D390" s="247"/>
      <c r="E390" s="248"/>
      <c r="F390" s="249"/>
      <c r="G390" s="270" t="s">
        <v>281</v>
      </c>
      <c r="H390" s="76">
        <f>+H391</f>
        <v>236973</v>
      </c>
    </row>
    <row r="391" spans="2:8" ht="39.6" customHeight="1">
      <c r="B391" s="638"/>
      <c r="C391" s="308"/>
      <c r="D391" s="247"/>
      <c r="E391" s="248"/>
      <c r="F391" s="249"/>
      <c r="G391" s="110" t="s">
        <v>1045</v>
      </c>
      <c r="H391" s="114">
        <v>236973</v>
      </c>
    </row>
    <row r="392" spans="2:8" ht="39.6" customHeight="1">
      <c r="B392" s="638"/>
      <c r="C392" s="308"/>
      <c r="D392" s="247"/>
      <c r="E392" s="248"/>
      <c r="F392" s="249"/>
      <c r="G392" s="270" t="s">
        <v>282</v>
      </c>
      <c r="H392" s="76">
        <f>+H393</f>
        <v>226472.4</v>
      </c>
    </row>
    <row r="393" spans="2:8" ht="39.6" customHeight="1">
      <c r="B393" s="638"/>
      <c r="C393" s="308"/>
      <c r="D393" s="247"/>
      <c r="E393" s="248"/>
      <c r="F393" s="249"/>
      <c r="G393" s="110" t="s">
        <v>1045</v>
      </c>
      <c r="H393" s="114">
        <v>226472.4</v>
      </c>
    </row>
    <row r="394" spans="2:8" ht="39.6" customHeight="1">
      <c r="B394" s="638"/>
      <c r="C394" s="308"/>
      <c r="D394" s="247"/>
      <c r="E394" s="248"/>
      <c r="F394" s="249"/>
      <c r="G394" s="270" t="s">
        <v>274</v>
      </c>
      <c r="H394" s="76">
        <f>+H395</f>
        <v>166874.4</v>
      </c>
    </row>
    <row r="395" spans="2:8" ht="39.6" customHeight="1">
      <c r="B395" s="638"/>
      <c r="C395" s="308"/>
      <c r="D395" s="247"/>
      <c r="E395" s="248"/>
      <c r="F395" s="249"/>
      <c r="G395" s="110" t="s">
        <v>1045</v>
      </c>
      <c r="H395" s="114">
        <v>166874.4</v>
      </c>
    </row>
    <row r="396" spans="2:8" ht="39.6" customHeight="1">
      <c r="B396" s="638"/>
      <c r="C396" s="308"/>
      <c r="D396" s="247"/>
      <c r="E396" s="248"/>
      <c r="F396" s="249"/>
      <c r="G396" s="270" t="s">
        <v>275</v>
      </c>
      <c r="H396" s="76">
        <f>+H397</f>
        <v>195822</v>
      </c>
    </row>
    <row r="397" spans="2:8" ht="39.6" customHeight="1">
      <c r="B397" s="638"/>
      <c r="C397" s="308"/>
      <c r="D397" s="247"/>
      <c r="E397" s="248"/>
      <c r="F397" s="249"/>
      <c r="G397" s="110" t="s">
        <v>1045</v>
      </c>
      <c r="H397" s="114">
        <v>195822</v>
      </c>
    </row>
    <row r="398" spans="2:8" ht="39.6" customHeight="1">
      <c r="B398" s="638"/>
      <c r="C398" s="308"/>
      <c r="D398" s="247"/>
      <c r="E398" s="248"/>
      <c r="F398" s="249"/>
      <c r="G398" s="270" t="s">
        <v>276</v>
      </c>
      <c r="H398" s="76">
        <f>+H399</f>
        <v>278549.7</v>
      </c>
    </row>
    <row r="399" spans="2:8" ht="39.6" customHeight="1">
      <c r="B399" s="638"/>
      <c r="C399" s="308"/>
      <c r="D399" s="247"/>
      <c r="E399" s="248"/>
      <c r="F399" s="249"/>
      <c r="G399" s="110" t="s">
        <v>1045</v>
      </c>
      <c r="H399" s="114">
        <v>278549.7</v>
      </c>
    </row>
    <row r="400" spans="2:8" ht="39.6" customHeight="1">
      <c r="B400" s="638"/>
      <c r="C400" s="308"/>
      <c r="D400" s="247"/>
      <c r="E400" s="248"/>
      <c r="F400" s="249"/>
      <c r="G400" s="270" t="s">
        <v>277</v>
      </c>
      <c r="H400" s="76">
        <f>+H401</f>
        <v>191990.7</v>
      </c>
    </row>
    <row r="401" spans="2:8" ht="39.6" customHeight="1">
      <c r="B401" s="638"/>
      <c r="C401" s="308"/>
      <c r="D401" s="247"/>
      <c r="E401" s="248"/>
      <c r="F401" s="249"/>
      <c r="G401" s="110" t="s">
        <v>1045</v>
      </c>
      <c r="H401" s="114">
        <v>191990.7</v>
      </c>
    </row>
    <row r="402" spans="2:8" ht="39.6" customHeight="1">
      <c r="B402" s="638"/>
      <c r="C402" s="308"/>
      <c r="D402" s="247"/>
      <c r="E402" s="248"/>
      <c r="F402" s="249"/>
      <c r="G402" s="270" t="s">
        <v>278</v>
      </c>
      <c r="H402" s="76">
        <f>+H403</f>
        <v>233851.2</v>
      </c>
    </row>
    <row r="403" spans="2:8" ht="39.6" customHeight="1">
      <c r="B403" s="638"/>
      <c r="C403" s="308"/>
      <c r="D403" s="247"/>
      <c r="E403" s="248"/>
      <c r="F403" s="249"/>
      <c r="G403" s="110" t="s">
        <v>1045</v>
      </c>
      <c r="H403" s="114">
        <v>233851.2</v>
      </c>
    </row>
    <row r="404" spans="2:8" ht="39.6" customHeight="1">
      <c r="B404" s="638"/>
      <c r="C404" s="308"/>
      <c r="D404" s="247"/>
      <c r="E404" s="248"/>
      <c r="F404" s="249"/>
      <c r="G404" s="270" t="s">
        <v>279</v>
      </c>
      <c r="H404" s="76">
        <f>+H405</f>
        <v>64706.400000000001</v>
      </c>
    </row>
    <row r="405" spans="2:8" ht="39.6" customHeight="1">
      <c r="B405" s="638"/>
      <c r="C405" s="308"/>
      <c r="D405" s="247"/>
      <c r="E405" s="248"/>
      <c r="F405" s="249"/>
      <c r="G405" s="110" t="s">
        <v>1045</v>
      </c>
      <c r="H405" s="114">
        <v>64706.400000000001</v>
      </c>
    </row>
    <row r="406" spans="2:8" ht="39.6" customHeight="1">
      <c r="B406" s="638"/>
      <c r="C406" s="308"/>
      <c r="D406" s="247"/>
      <c r="E406" s="248"/>
      <c r="F406" s="249"/>
      <c r="G406" s="270" t="s">
        <v>280</v>
      </c>
      <c r="H406" s="76">
        <f>+H407</f>
        <v>154387.20000000001</v>
      </c>
    </row>
    <row r="407" spans="2:8" ht="32.450000000000003" customHeight="1">
      <c r="B407" s="639"/>
      <c r="C407" s="233"/>
      <c r="D407" s="640"/>
      <c r="E407" s="641"/>
      <c r="F407" s="642"/>
      <c r="G407" s="110" t="s">
        <v>1045</v>
      </c>
      <c r="H407" s="112">
        <v>154387.20000000001</v>
      </c>
    </row>
    <row r="408" spans="2:8" ht="33.6" customHeight="1">
      <c r="B408" s="261">
        <v>1148</v>
      </c>
      <c r="C408" s="515" t="s">
        <v>283</v>
      </c>
      <c r="D408" s="516"/>
      <c r="E408" s="516"/>
      <c r="F408" s="517"/>
      <c r="G408" s="122"/>
      <c r="H408" s="76">
        <f>+H409+H414+H419+H421+H423+H425+H427+H429</f>
        <v>3129414.2</v>
      </c>
    </row>
    <row r="409" spans="2:8" ht="40.15" customHeight="1">
      <c r="B409" s="581"/>
      <c r="C409" s="271">
        <v>11005</v>
      </c>
      <c r="D409" s="545" t="s">
        <v>663</v>
      </c>
      <c r="E409" s="546"/>
      <c r="F409" s="547"/>
      <c r="G409" s="273"/>
      <c r="H409" s="76">
        <f>H410+H412</f>
        <v>390758.40000000002</v>
      </c>
    </row>
    <row r="410" spans="2:8" ht="34.15" customHeight="1">
      <c r="B410" s="582"/>
      <c r="C410" s="271"/>
      <c r="D410" s="251"/>
      <c r="E410" s="251"/>
      <c r="F410" s="251"/>
      <c r="G410" s="227" t="s">
        <v>470</v>
      </c>
      <c r="H410" s="76">
        <f>+H411</f>
        <v>377318.40000000002</v>
      </c>
    </row>
    <row r="411" spans="2:8" ht="25.9" customHeight="1">
      <c r="B411" s="582"/>
      <c r="C411" s="227"/>
      <c r="D411" s="227"/>
      <c r="E411" s="227"/>
      <c r="F411" s="227"/>
      <c r="G411" s="110" t="s">
        <v>97</v>
      </c>
      <c r="H411" s="112">
        <v>377318.40000000002</v>
      </c>
    </row>
    <row r="412" spans="2:8" ht="34.15" customHeight="1">
      <c r="B412" s="582"/>
      <c r="C412" s="227"/>
      <c r="D412" s="227"/>
      <c r="E412" s="227"/>
      <c r="F412" s="227"/>
      <c r="G412" s="227" t="s">
        <v>485</v>
      </c>
      <c r="H412" s="76">
        <f>+H413</f>
        <v>13440</v>
      </c>
    </row>
    <row r="413" spans="2:8" ht="31.9" customHeight="1">
      <c r="B413" s="582"/>
      <c r="C413" s="227"/>
      <c r="D413" s="227"/>
      <c r="E413" s="227"/>
      <c r="F413" s="227"/>
      <c r="G413" s="110" t="s">
        <v>97</v>
      </c>
      <c r="H413" s="112">
        <v>13440</v>
      </c>
    </row>
    <row r="414" spans="2:8" ht="43.9" customHeight="1">
      <c r="B414" s="582"/>
      <c r="C414" s="271">
        <v>11006</v>
      </c>
      <c r="D414" s="551" t="s">
        <v>284</v>
      </c>
      <c r="E414" s="551"/>
      <c r="F414" s="551"/>
      <c r="G414" s="227" t="s">
        <v>470</v>
      </c>
      <c r="H414" s="76">
        <f>SUM(H415:H418)</f>
        <v>865118.2</v>
      </c>
    </row>
    <row r="415" spans="2:8" ht="33" customHeight="1">
      <c r="B415" s="582"/>
      <c r="C415" s="271"/>
      <c r="D415" s="251"/>
      <c r="E415" s="251"/>
      <c r="F415" s="251"/>
      <c r="G415" s="110" t="s">
        <v>538</v>
      </c>
      <c r="H415" s="112">
        <v>312397.5</v>
      </c>
    </row>
    <row r="416" spans="2:8" ht="35.25" customHeight="1">
      <c r="B416" s="582"/>
      <c r="C416" s="271"/>
      <c r="D416" s="251"/>
      <c r="E416" s="251"/>
      <c r="F416" s="251"/>
      <c r="G416" s="110" t="s">
        <v>522</v>
      </c>
      <c r="H416" s="112">
        <v>248135.6</v>
      </c>
    </row>
    <row r="417" spans="2:8" ht="30.6" customHeight="1">
      <c r="B417" s="582"/>
      <c r="C417" s="271"/>
      <c r="D417" s="251"/>
      <c r="E417" s="251"/>
      <c r="F417" s="251"/>
      <c r="G417" s="110" t="s">
        <v>523</v>
      </c>
      <c r="H417" s="112">
        <v>70596.7</v>
      </c>
    </row>
    <row r="418" spans="2:8" ht="31.9" customHeight="1">
      <c r="B418" s="582"/>
      <c r="C418" s="271"/>
      <c r="D418" s="251"/>
      <c r="E418" s="251"/>
      <c r="F418" s="251"/>
      <c r="G418" s="110" t="s">
        <v>662</v>
      </c>
      <c r="H418" s="112">
        <v>233988.4</v>
      </c>
    </row>
    <row r="419" spans="2:8" ht="74.25" customHeight="1">
      <c r="B419" s="582"/>
      <c r="C419" s="271">
        <v>11007</v>
      </c>
      <c r="D419" s="515" t="s">
        <v>1022</v>
      </c>
      <c r="E419" s="516"/>
      <c r="F419" s="517"/>
      <c r="G419" s="270" t="s">
        <v>470</v>
      </c>
      <c r="H419" s="237">
        <f>+H420</f>
        <v>8103.4</v>
      </c>
    </row>
    <row r="420" spans="2:8" ht="31.9" customHeight="1">
      <c r="B420" s="582"/>
      <c r="C420" s="271"/>
      <c r="D420" s="251"/>
      <c r="E420" s="251"/>
      <c r="F420" s="251"/>
      <c r="G420" s="110" t="s">
        <v>1023</v>
      </c>
      <c r="H420" s="112">
        <v>8103.4</v>
      </c>
    </row>
    <row r="421" spans="2:8" ht="40.5" customHeight="1">
      <c r="B421" s="582"/>
      <c r="C421" s="271">
        <v>11012</v>
      </c>
      <c r="D421" s="551" t="s">
        <v>530</v>
      </c>
      <c r="E421" s="551"/>
      <c r="F421" s="551"/>
      <c r="G421" s="227" t="s">
        <v>470</v>
      </c>
      <c r="H421" s="76">
        <f>H422</f>
        <v>70611.100000000006</v>
      </c>
    </row>
    <row r="422" spans="2:8" ht="30" customHeight="1">
      <c r="B422" s="582"/>
      <c r="C422" s="271"/>
      <c r="D422" s="81"/>
      <c r="E422" s="81"/>
      <c r="F422" s="81"/>
      <c r="G422" s="277" t="s">
        <v>659</v>
      </c>
      <c r="H422" s="309">
        <v>70611.100000000006</v>
      </c>
    </row>
    <row r="423" spans="2:8" ht="40.5" customHeight="1">
      <c r="B423" s="582"/>
      <c r="C423" s="271">
        <v>11013</v>
      </c>
      <c r="D423" s="551" t="s">
        <v>529</v>
      </c>
      <c r="E423" s="551"/>
      <c r="F423" s="551"/>
      <c r="G423" s="227" t="s">
        <v>470</v>
      </c>
      <c r="H423" s="76">
        <f>H424</f>
        <v>32795</v>
      </c>
    </row>
    <row r="424" spans="2:8" ht="27.6" customHeight="1">
      <c r="B424" s="582"/>
      <c r="C424" s="271"/>
      <c r="D424" s="251"/>
      <c r="E424" s="251"/>
      <c r="F424" s="251"/>
      <c r="G424" s="277" t="s">
        <v>194</v>
      </c>
      <c r="H424" s="112">
        <v>32795</v>
      </c>
    </row>
    <row r="425" spans="2:8" ht="47.25" customHeight="1">
      <c r="B425" s="582"/>
      <c r="C425" s="271">
        <v>11014</v>
      </c>
      <c r="D425" s="551" t="s">
        <v>1024</v>
      </c>
      <c r="E425" s="551"/>
      <c r="F425" s="551"/>
      <c r="G425" s="227" t="s">
        <v>470</v>
      </c>
      <c r="H425" s="76">
        <f>H426</f>
        <v>29903.7</v>
      </c>
    </row>
    <row r="426" spans="2:8" ht="36" customHeight="1">
      <c r="B426" s="582"/>
      <c r="C426" s="271"/>
      <c r="D426" s="81"/>
      <c r="E426" s="81"/>
      <c r="F426" s="81"/>
      <c r="G426" s="277" t="s">
        <v>1025</v>
      </c>
      <c r="H426" s="112">
        <v>29903.7</v>
      </c>
    </row>
    <row r="427" spans="2:8" ht="33.6" customHeight="1">
      <c r="B427" s="582"/>
      <c r="C427" s="271">
        <v>11015</v>
      </c>
      <c r="D427" s="551" t="s">
        <v>1028</v>
      </c>
      <c r="E427" s="551"/>
      <c r="F427" s="551"/>
      <c r="G427" s="227" t="s">
        <v>470</v>
      </c>
      <c r="H427" s="76">
        <f>H428</f>
        <v>70590</v>
      </c>
    </row>
    <row r="428" spans="2:8" ht="33.6" customHeight="1">
      <c r="B428" s="582"/>
      <c r="C428" s="271"/>
      <c r="D428" s="81"/>
      <c r="E428" s="81"/>
      <c r="F428" s="81"/>
      <c r="G428" s="277" t="s">
        <v>1046</v>
      </c>
      <c r="H428" s="112">
        <v>70590</v>
      </c>
    </row>
    <row r="429" spans="2:8" ht="60" customHeight="1">
      <c r="B429" s="582"/>
      <c r="C429" s="271">
        <v>11016</v>
      </c>
      <c r="D429" s="551" t="s">
        <v>531</v>
      </c>
      <c r="E429" s="551"/>
      <c r="F429" s="551"/>
      <c r="G429" s="227" t="s">
        <v>470</v>
      </c>
      <c r="H429" s="76">
        <f>H430</f>
        <v>1661534.4</v>
      </c>
    </row>
    <row r="430" spans="2:8" ht="27" customHeight="1">
      <c r="B430" s="583"/>
      <c r="C430" s="271"/>
      <c r="D430" s="81"/>
      <c r="E430" s="81"/>
      <c r="F430" s="81"/>
      <c r="G430" s="277" t="s">
        <v>479</v>
      </c>
      <c r="H430" s="112">
        <v>1661534.4</v>
      </c>
    </row>
    <row r="431" spans="2:8" ht="33.6" customHeight="1">
      <c r="B431" s="262">
        <v>1162</v>
      </c>
      <c r="C431" s="515" t="s">
        <v>90</v>
      </c>
      <c r="D431" s="516"/>
      <c r="E431" s="516"/>
      <c r="F431" s="517"/>
      <c r="G431" s="384"/>
      <c r="H431" s="76">
        <f>H432+H434</f>
        <v>317067</v>
      </c>
    </row>
    <row r="432" spans="2:8" ht="33" customHeight="1">
      <c r="B432" s="613"/>
      <c r="C432" s="233">
        <v>11012</v>
      </c>
      <c r="D432" s="545" t="s">
        <v>285</v>
      </c>
      <c r="E432" s="546"/>
      <c r="F432" s="547"/>
      <c r="G432" s="227" t="s">
        <v>561</v>
      </c>
      <c r="H432" s="76">
        <f t="shared" ref="H432" si="21">H433</f>
        <v>150630.1</v>
      </c>
    </row>
    <row r="433" spans="2:8" ht="29.45" customHeight="1">
      <c r="B433" s="614"/>
      <c r="C433" s="233"/>
      <c r="D433" s="234"/>
      <c r="E433" s="104"/>
      <c r="F433" s="310"/>
      <c r="G433" s="311" t="s">
        <v>286</v>
      </c>
      <c r="H433" s="112">
        <v>150630.1</v>
      </c>
    </row>
    <row r="434" spans="2:8" ht="30.6" customHeight="1">
      <c r="B434" s="614"/>
      <c r="C434" s="233">
        <v>11013</v>
      </c>
      <c r="D434" s="551" t="s">
        <v>287</v>
      </c>
      <c r="E434" s="551"/>
      <c r="F434" s="551"/>
      <c r="G434" s="227" t="s">
        <v>504</v>
      </c>
      <c r="H434" s="76">
        <f t="shared" ref="H434" si="22">H435</f>
        <v>166436.9</v>
      </c>
    </row>
    <row r="435" spans="2:8" ht="31.9" customHeight="1">
      <c r="B435" s="615"/>
      <c r="C435" s="233"/>
      <c r="D435" s="234"/>
      <c r="E435" s="104"/>
      <c r="F435" s="312"/>
      <c r="G435" s="313" t="s">
        <v>288</v>
      </c>
      <c r="H435" s="112">
        <v>166436.9</v>
      </c>
    </row>
    <row r="436" spans="2:8" ht="33" customHeight="1">
      <c r="B436" s="261">
        <v>1163</v>
      </c>
      <c r="C436" s="515" t="s">
        <v>266</v>
      </c>
      <c r="D436" s="516"/>
      <c r="E436" s="516"/>
      <c r="F436" s="517"/>
      <c r="G436" s="122"/>
      <c r="H436" s="76">
        <f>H437+H439+H441+H443+H445+H447+H449</f>
        <v>166390.39999999999</v>
      </c>
    </row>
    <row r="437" spans="2:8" ht="31.5" customHeight="1">
      <c r="B437" s="581"/>
      <c r="C437" s="233">
        <v>11007</v>
      </c>
      <c r="D437" s="545" t="s">
        <v>962</v>
      </c>
      <c r="E437" s="546"/>
      <c r="F437" s="547"/>
      <c r="G437" s="270" t="s">
        <v>470</v>
      </c>
      <c r="H437" s="76">
        <f>H438</f>
        <v>5000</v>
      </c>
    </row>
    <row r="438" spans="2:8" ht="23.25" customHeight="1">
      <c r="B438" s="582"/>
      <c r="C438" s="233"/>
      <c r="D438" s="81"/>
      <c r="E438" s="81"/>
      <c r="F438" s="81"/>
      <c r="G438" s="110" t="s">
        <v>864</v>
      </c>
      <c r="H438" s="112">
        <v>5000</v>
      </c>
    </row>
    <row r="439" spans="2:8" ht="44.25" customHeight="1">
      <c r="B439" s="582"/>
      <c r="C439" s="233">
        <v>11017</v>
      </c>
      <c r="D439" s="545" t="s">
        <v>664</v>
      </c>
      <c r="E439" s="546"/>
      <c r="F439" s="547"/>
      <c r="G439" s="270" t="s">
        <v>470</v>
      </c>
      <c r="H439" s="76">
        <f>H440</f>
        <v>19350</v>
      </c>
    </row>
    <row r="440" spans="2:8" ht="28.9" customHeight="1">
      <c r="B440" s="582"/>
      <c r="C440" s="233"/>
      <c r="D440" s="81"/>
      <c r="E440" s="81"/>
      <c r="F440" s="81"/>
      <c r="G440" s="110" t="s">
        <v>864</v>
      </c>
      <c r="H440" s="112">
        <v>19350</v>
      </c>
    </row>
    <row r="441" spans="2:8" ht="46.5" customHeight="1">
      <c r="B441" s="582"/>
      <c r="C441" s="233">
        <v>11018</v>
      </c>
      <c r="D441" s="545" t="s">
        <v>675</v>
      </c>
      <c r="E441" s="546"/>
      <c r="F441" s="547"/>
      <c r="G441" s="270" t="s">
        <v>470</v>
      </c>
      <c r="H441" s="76">
        <f>H442</f>
        <v>25724.2</v>
      </c>
    </row>
    <row r="442" spans="2:8" ht="30.6" customHeight="1">
      <c r="B442" s="582"/>
      <c r="C442" s="233"/>
      <c r="D442" s="81"/>
      <c r="E442" s="81"/>
      <c r="F442" s="81"/>
      <c r="G442" s="110" t="s">
        <v>97</v>
      </c>
      <c r="H442" s="112">
        <v>25724.2</v>
      </c>
    </row>
    <row r="443" spans="2:8" ht="47.25" customHeight="1">
      <c r="B443" s="582"/>
      <c r="C443" s="233">
        <v>11019</v>
      </c>
      <c r="D443" s="545" t="s">
        <v>1166</v>
      </c>
      <c r="E443" s="546"/>
      <c r="F443" s="547"/>
      <c r="G443" s="270" t="s">
        <v>470</v>
      </c>
      <c r="H443" s="76">
        <f>H444</f>
        <v>41690</v>
      </c>
    </row>
    <row r="444" spans="2:8" ht="30" customHeight="1">
      <c r="B444" s="582"/>
      <c r="C444" s="233"/>
      <c r="D444" s="81"/>
      <c r="E444" s="81"/>
      <c r="F444" s="81"/>
      <c r="G444" s="110" t="s">
        <v>97</v>
      </c>
      <c r="H444" s="112">
        <v>41690</v>
      </c>
    </row>
    <row r="445" spans="2:8" ht="42.75" customHeight="1">
      <c r="B445" s="582"/>
      <c r="C445" s="233">
        <v>11020</v>
      </c>
      <c r="D445" s="545" t="s">
        <v>679</v>
      </c>
      <c r="E445" s="546"/>
      <c r="F445" s="547"/>
      <c r="G445" s="270" t="s">
        <v>470</v>
      </c>
      <c r="H445" s="76">
        <f>H446</f>
        <v>20155.2</v>
      </c>
    </row>
    <row r="446" spans="2:8" ht="33.6" customHeight="1">
      <c r="B446" s="582"/>
      <c r="C446" s="233"/>
      <c r="D446" s="81"/>
      <c r="E446" s="81"/>
      <c r="F446" s="81"/>
      <c r="G446" s="110" t="s">
        <v>97</v>
      </c>
      <c r="H446" s="112">
        <v>20155.2</v>
      </c>
    </row>
    <row r="447" spans="2:8" ht="39" customHeight="1">
      <c r="B447" s="582"/>
      <c r="C447" s="233">
        <v>11021</v>
      </c>
      <c r="D447" s="545" t="s">
        <v>680</v>
      </c>
      <c r="E447" s="546"/>
      <c r="F447" s="547"/>
      <c r="G447" s="270" t="s">
        <v>470</v>
      </c>
      <c r="H447" s="76">
        <f>H448</f>
        <v>25196.1</v>
      </c>
    </row>
    <row r="448" spans="2:8" ht="31.15" customHeight="1">
      <c r="B448" s="582"/>
      <c r="C448" s="233"/>
      <c r="D448" s="81"/>
      <c r="E448" s="81"/>
      <c r="F448" s="81"/>
      <c r="G448" s="110" t="s">
        <v>97</v>
      </c>
      <c r="H448" s="112">
        <v>25196.1</v>
      </c>
    </row>
    <row r="449" spans="2:8" ht="40.5" customHeight="1">
      <c r="B449" s="582"/>
      <c r="C449" s="233">
        <v>11023</v>
      </c>
      <c r="D449" s="545" t="s">
        <v>1165</v>
      </c>
      <c r="E449" s="546"/>
      <c r="F449" s="547"/>
      <c r="G449" s="270" t="s">
        <v>470</v>
      </c>
      <c r="H449" s="76">
        <f>H450</f>
        <v>29274.9</v>
      </c>
    </row>
    <row r="450" spans="2:8" ht="31.15" customHeight="1">
      <c r="B450" s="583"/>
      <c r="C450" s="233"/>
      <c r="D450" s="81"/>
      <c r="E450" s="81"/>
      <c r="F450" s="81"/>
      <c r="G450" s="110" t="s">
        <v>97</v>
      </c>
      <c r="H450" s="112">
        <v>29274.9</v>
      </c>
    </row>
    <row r="451" spans="2:8" ht="27" customHeight="1">
      <c r="B451" s="261">
        <v>1168</v>
      </c>
      <c r="C451" s="557" t="s">
        <v>171</v>
      </c>
      <c r="D451" s="558"/>
      <c r="E451" s="558"/>
      <c r="F451" s="559"/>
      <c r="G451" s="383"/>
      <c r="H451" s="76">
        <f>H452+H454+H456+H475+H487+H531+H533</f>
        <v>8932347.3000000007</v>
      </c>
    </row>
    <row r="452" spans="2:8" ht="37.5" customHeight="1">
      <c r="B452" s="581"/>
      <c r="C452" s="241">
        <v>11001</v>
      </c>
      <c r="D452" s="545" t="s">
        <v>172</v>
      </c>
      <c r="E452" s="546"/>
      <c r="F452" s="547"/>
      <c r="G452" s="270" t="s">
        <v>470</v>
      </c>
      <c r="H452" s="76">
        <f>H453</f>
        <v>1448389.2</v>
      </c>
    </row>
    <row r="453" spans="2:8" ht="34.9" customHeight="1">
      <c r="B453" s="582"/>
      <c r="C453" s="233"/>
      <c r="D453" s="234"/>
      <c r="E453" s="234"/>
      <c r="F453" s="121"/>
      <c r="G453" s="277" t="s">
        <v>173</v>
      </c>
      <c r="H453" s="112">
        <v>1448389.2</v>
      </c>
    </row>
    <row r="454" spans="2:8" ht="36" customHeight="1">
      <c r="B454" s="582"/>
      <c r="C454" s="241">
        <v>11002</v>
      </c>
      <c r="D454" s="545" t="s">
        <v>174</v>
      </c>
      <c r="E454" s="546"/>
      <c r="F454" s="547"/>
      <c r="G454" s="270" t="s">
        <v>470</v>
      </c>
      <c r="H454" s="76">
        <f>H455</f>
        <v>351146.9</v>
      </c>
    </row>
    <row r="455" spans="2:8" ht="35.450000000000003" customHeight="1">
      <c r="B455" s="582"/>
      <c r="C455" s="233"/>
      <c r="D455" s="234"/>
      <c r="E455" s="234"/>
      <c r="F455" s="121"/>
      <c r="G455" s="277" t="s">
        <v>175</v>
      </c>
      <c r="H455" s="112">
        <v>351146.9</v>
      </c>
    </row>
    <row r="456" spans="2:8" ht="34.5" customHeight="1">
      <c r="B456" s="582"/>
      <c r="C456" s="241">
        <v>11003</v>
      </c>
      <c r="D456" s="545" t="s">
        <v>176</v>
      </c>
      <c r="E456" s="546"/>
      <c r="F456" s="547"/>
      <c r="G456" s="314"/>
      <c r="H456" s="76">
        <f>H457+H471+H473</f>
        <v>1907339</v>
      </c>
    </row>
    <row r="457" spans="2:8" ht="30.6" customHeight="1">
      <c r="B457" s="582"/>
      <c r="C457" s="233"/>
      <c r="D457" s="234"/>
      <c r="E457" s="234"/>
      <c r="F457" s="121"/>
      <c r="G457" s="227" t="s">
        <v>470</v>
      </c>
      <c r="H457" s="76">
        <f>H458+H459+H460+H461+H462+H463+H464+H465+H466+H467+H468+H469+H470</f>
        <v>1766897.4</v>
      </c>
    </row>
    <row r="458" spans="2:8" ht="33.75" customHeight="1">
      <c r="B458" s="582"/>
      <c r="C458" s="81"/>
      <c r="D458" s="234"/>
      <c r="E458" s="234"/>
      <c r="F458" s="234"/>
      <c r="G458" s="277" t="s">
        <v>177</v>
      </c>
      <c r="H458" s="315">
        <v>393381.7</v>
      </c>
    </row>
    <row r="459" spans="2:8" ht="31.15" customHeight="1">
      <c r="B459" s="582"/>
      <c r="C459" s="81"/>
      <c r="D459" s="234"/>
      <c r="E459" s="234"/>
      <c r="F459" s="234"/>
      <c r="G459" s="277" t="s">
        <v>178</v>
      </c>
      <c r="H459" s="315">
        <v>240491.3</v>
      </c>
    </row>
    <row r="460" spans="2:8" ht="30.6" customHeight="1">
      <c r="B460" s="582"/>
      <c r="C460" s="81"/>
      <c r="D460" s="234"/>
      <c r="E460" s="234"/>
      <c r="F460" s="234"/>
      <c r="G460" s="277" t="s">
        <v>179</v>
      </c>
      <c r="H460" s="315">
        <v>197383.7</v>
      </c>
    </row>
    <row r="461" spans="2:8" ht="31.15" customHeight="1">
      <c r="B461" s="582"/>
      <c r="C461" s="81"/>
      <c r="D461" s="234"/>
      <c r="E461" s="234"/>
      <c r="F461" s="234"/>
      <c r="G461" s="277" t="s">
        <v>180</v>
      </c>
      <c r="H461" s="315">
        <v>159664.70000000001</v>
      </c>
    </row>
    <row r="462" spans="2:8" ht="27.6" customHeight="1">
      <c r="B462" s="582"/>
      <c r="C462" s="81"/>
      <c r="D462" s="234"/>
      <c r="E462" s="234"/>
      <c r="F462" s="234"/>
      <c r="G462" s="277" t="s">
        <v>181</v>
      </c>
      <c r="H462" s="315">
        <v>167060.9</v>
      </c>
    </row>
    <row r="463" spans="2:8" ht="31.9" customHeight="1">
      <c r="B463" s="582"/>
      <c r="C463" s="81"/>
      <c r="D463" s="234"/>
      <c r="E463" s="234"/>
      <c r="F463" s="234"/>
      <c r="G463" s="277" t="s">
        <v>182</v>
      </c>
      <c r="H463" s="315">
        <v>98321.3</v>
      </c>
    </row>
    <row r="464" spans="2:8" ht="30" customHeight="1">
      <c r="B464" s="582"/>
      <c r="C464" s="81"/>
      <c r="D464" s="234"/>
      <c r="E464" s="234"/>
      <c r="F464" s="234"/>
      <c r="G464" s="277" t="s">
        <v>183</v>
      </c>
      <c r="H464" s="315">
        <v>97311</v>
      </c>
    </row>
    <row r="465" spans="2:8" ht="30.6" customHeight="1">
      <c r="B465" s="582"/>
      <c r="C465" s="81"/>
      <c r="D465" s="234"/>
      <c r="E465" s="234"/>
      <c r="F465" s="234"/>
      <c r="G465" s="277" t="s">
        <v>184</v>
      </c>
      <c r="H465" s="315">
        <v>113418.4</v>
      </c>
    </row>
    <row r="466" spans="2:8" ht="28.9" customHeight="1">
      <c r="B466" s="582"/>
      <c r="C466" s="81"/>
      <c r="D466" s="234"/>
      <c r="E466" s="234"/>
      <c r="F466" s="234"/>
      <c r="G466" s="277" t="s">
        <v>185</v>
      </c>
      <c r="H466" s="315">
        <v>75554.3</v>
      </c>
    </row>
    <row r="467" spans="2:8" ht="31.9" customHeight="1">
      <c r="B467" s="582"/>
      <c r="C467" s="81"/>
      <c r="D467" s="234"/>
      <c r="E467" s="234"/>
      <c r="F467" s="234"/>
      <c r="G467" s="277" t="s">
        <v>186</v>
      </c>
      <c r="H467" s="315">
        <v>70525.7</v>
      </c>
    </row>
    <row r="468" spans="2:8" ht="33" customHeight="1">
      <c r="B468" s="582"/>
      <c r="C468" s="81"/>
      <c r="D468" s="234"/>
      <c r="E468" s="234"/>
      <c r="F468" s="234"/>
      <c r="G468" s="277" t="s">
        <v>187</v>
      </c>
      <c r="H468" s="315">
        <v>54769.3</v>
      </c>
    </row>
    <row r="469" spans="2:8" ht="30.6" customHeight="1">
      <c r="B469" s="582"/>
      <c r="C469" s="81"/>
      <c r="D469" s="234"/>
      <c r="E469" s="234"/>
      <c r="F469" s="234"/>
      <c r="G469" s="277" t="s">
        <v>188</v>
      </c>
      <c r="H469" s="315">
        <v>65137.599999999999</v>
      </c>
    </row>
    <row r="470" spans="2:8" ht="31.15" customHeight="1">
      <c r="B470" s="582"/>
      <c r="C470" s="81"/>
      <c r="D470" s="234"/>
      <c r="E470" s="234"/>
      <c r="F470" s="234"/>
      <c r="G470" s="277" t="s">
        <v>189</v>
      </c>
      <c r="H470" s="315">
        <v>33877.5</v>
      </c>
    </row>
    <row r="471" spans="2:8" ht="38.25" customHeight="1">
      <c r="B471" s="582"/>
      <c r="C471" s="81"/>
      <c r="D471" s="234"/>
      <c r="E471" s="234"/>
      <c r="F471" s="234"/>
      <c r="G471" s="233" t="s">
        <v>138</v>
      </c>
      <c r="H471" s="76">
        <f>H472</f>
        <v>56472.800000000003</v>
      </c>
    </row>
    <row r="472" spans="2:8" ht="31.15" customHeight="1">
      <c r="B472" s="582"/>
      <c r="C472" s="81"/>
      <c r="D472" s="234"/>
      <c r="E472" s="234"/>
      <c r="F472" s="234"/>
      <c r="G472" s="277" t="s">
        <v>190</v>
      </c>
      <c r="H472" s="112">
        <v>56472.800000000003</v>
      </c>
    </row>
    <row r="473" spans="2:8" ht="27" customHeight="1">
      <c r="B473" s="582"/>
      <c r="C473" s="81"/>
      <c r="D473" s="234"/>
      <c r="E473" s="234"/>
      <c r="F473" s="234"/>
      <c r="G473" s="233" t="s">
        <v>145</v>
      </c>
      <c r="H473" s="76">
        <f>H474</f>
        <v>83968.8</v>
      </c>
    </row>
    <row r="474" spans="2:8" ht="34.5" customHeight="1">
      <c r="B474" s="582"/>
      <c r="C474" s="81"/>
      <c r="D474" s="234"/>
      <c r="E474" s="234"/>
      <c r="F474" s="234"/>
      <c r="G474" s="277" t="s">
        <v>191</v>
      </c>
      <c r="H474" s="112">
        <v>83968.8</v>
      </c>
    </row>
    <row r="475" spans="2:8" ht="39" customHeight="1">
      <c r="B475" s="582"/>
      <c r="C475" s="233">
        <v>11004</v>
      </c>
      <c r="D475" s="545" t="s">
        <v>192</v>
      </c>
      <c r="E475" s="546"/>
      <c r="F475" s="547"/>
      <c r="G475" s="316"/>
      <c r="H475" s="76">
        <f>H476+H484</f>
        <v>2976020.6999999997</v>
      </c>
    </row>
    <row r="476" spans="2:8" ht="35.25" customHeight="1">
      <c r="B476" s="582"/>
      <c r="C476" s="233"/>
      <c r="D476" s="234"/>
      <c r="E476" s="234"/>
      <c r="F476" s="121"/>
      <c r="G476" s="227" t="s">
        <v>470</v>
      </c>
      <c r="H476" s="76">
        <f>H477+H478+H479+H480+H481+H482+H483</f>
        <v>2800696.8</v>
      </c>
    </row>
    <row r="477" spans="2:8" ht="27" customHeight="1">
      <c r="B477" s="582"/>
      <c r="C477" s="81"/>
      <c r="D477" s="234"/>
      <c r="E477" s="234"/>
      <c r="F477" s="234"/>
      <c r="G477" s="287" t="s">
        <v>193</v>
      </c>
      <c r="H477" s="112">
        <v>911625.1</v>
      </c>
    </row>
    <row r="478" spans="2:8" ht="28.15" customHeight="1">
      <c r="B478" s="582"/>
      <c r="C478" s="81"/>
      <c r="D478" s="234"/>
      <c r="E478" s="234"/>
      <c r="F478" s="234"/>
      <c r="G478" s="287" t="s">
        <v>194</v>
      </c>
      <c r="H478" s="112">
        <v>533470.19999999995</v>
      </c>
    </row>
    <row r="479" spans="2:8" ht="29.45" customHeight="1">
      <c r="B479" s="582"/>
      <c r="C479" s="81"/>
      <c r="D479" s="234"/>
      <c r="E479" s="234"/>
      <c r="F479" s="234"/>
      <c r="G479" s="287" t="s">
        <v>195</v>
      </c>
      <c r="H479" s="112">
        <v>608272.1</v>
      </c>
    </row>
    <row r="480" spans="2:8" ht="30" customHeight="1">
      <c r="B480" s="582"/>
      <c r="C480" s="81"/>
      <c r="D480" s="234"/>
      <c r="E480" s="234"/>
      <c r="F480" s="234"/>
      <c r="G480" s="287" t="s">
        <v>196</v>
      </c>
      <c r="H480" s="112">
        <v>269466.09999999998</v>
      </c>
    </row>
    <row r="481" spans="2:8" ht="25.15" customHeight="1">
      <c r="B481" s="582"/>
      <c r="C481" s="81"/>
      <c r="D481" s="234"/>
      <c r="E481" s="234"/>
      <c r="F481" s="234"/>
      <c r="G481" s="287" t="s">
        <v>1047</v>
      </c>
      <c r="H481" s="112">
        <f>148867+102825.6+81106.2</f>
        <v>332798.8</v>
      </c>
    </row>
    <row r="482" spans="2:8" ht="31.15" customHeight="1">
      <c r="B482" s="582"/>
      <c r="C482" s="81"/>
      <c r="D482" s="234"/>
      <c r="E482" s="234"/>
      <c r="F482" s="234"/>
      <c r="G482" s="287" t="s">
        <v>197</v>
      </c>
      <c r="H482" s="112">
        <v>75461.600000000006</v>
      </c>
    </row>
    <row r="483" spans="2:8" ht="30.6" customHeight="1">
      <c r="B483" s="582"/>
      <c r="C483" s="81"/>
      <c r="D483" s="234"/>
      <c r="E483" s="234"/>
      <c r="F483" s="234"/>
      <c r="G483" s="287" t="s">
        <v>198</v>
      </c>
      <c r="H483" s="112">
        <v>69602.899999999994</v>
      </c>
    </row>
    <row r="484" spans="2:8" ht="25.5" customHeight="1">
      <c r="B484" s="582"/>
      <c r="C484" s="81"/>
      <c r="D484" s="234"/>
      <c r="E484" s="234"/>
      <c r="F484" s="234"/>
      <c r="G484" s="317" t="s">
        <v>142</v>
      </c>
      <c r="H484" s="76">
        <f t="shared" ref="H484" si="23">H485+H486</f>
        <v>175323.9</v>
      </c>
    </row>
    <row r="485" spans="2:8" ht="26.45" customHeight="1">
      <c r="B485" s="582"/>
      <c r="C485" s="81"/>
      <c r="D485" s="234"/>
      <c r="E485" s="234"/>
      <c r="F485" s="234"/>
      <c r="G485" s="287" t="s">
        <v>199</v>
      </c>
      <c r="H485" s="282">
        <v>101142</v>
      </c>
    </row>
    <row r="486" spans="2:8" ht="33" customHeight="1">
      <c r="B486" s="582"/>
      <c r="C486" s="81"/>
      <c r="D486" s="234"/>
      <c r="E486" s="234"/>
      <c r="F486" s="234"/>
      <c r="G486" s="287" t="s">
        <v>200</v>
      </c>
      <c r="H486" s="282">
        <v>74181.899999999994</v>
      </c>
    </row>
    <row r="487" spans="2:8" ht="36.6" customHeight="1">
      <c r="B487" s="582"/>
      <c r="C487" s="243">
        <v>11005</v>
      </c>
      <c r="D487" s="545" t="s">
        <v>201</v>
      </c>
      <c r="E487" s="546"/>
      <c r="F487" s="547"/>
      <c r="G487" s="227" t="s">
        <v>470</v>
      </c>
      <c r="H487" s="76">
        <f>H489+H492+H497+H502+H505+H514+H515+H516+H517+H523+H526+H527</f>
        <v>1666500</v>
      </c>
    </row>
    <row r="488" spans="2:8" ht="15.6" customHeight="1">
      <c r="B488" s="582"/>
      <c r="C488" s="243"/>
      <c r="D488" s="247"/>
      <c r="E488" s="566" t="s">
        <v>202</v>
      </c>
      <c r="F488" s="567"/>
      <c r="G488" s="227"/>
      <c r="H488" s="114"/>
    </row>
    <row r="489" spans="2:8" ht="27" customHeight="1">
      <c r="B489" s="582"/>
      <c r="C489" s="81"/>
      <c r="D489" s="234"/>
      <c r="E489" s="234"/>
      <c r="F489" s="318" t="s">
        <v>203</v>
      </c>
      <c r="G489" s="319"/>
      <c r="H489" s="117">
        <f>H490+H491</f>
        <v>164999.6</v>
      </c>
    </row>
    <row r="490" spans="2:8" ht="30" customHeight="1">
      <c r="B490" s="582"/>
      <c r="C490" s="81"/>
      <c r="D490" s="234"/>
      <c r="E490" s="234"/>
      <c r="F490" s="279" t="s">
        <v>629</v>
      </c>
      <c r="G490" s="110" t="s">
        <v>97</v>
      </c>
      <c r="H490" s="282">
        <v>143999.6</v>
      </c>
    </row>
    <row r="491" spans="2:8" ht="152.25" customHeight="1">
      <c r="B491" s="582"/>
      <c r="C491" s="81"/>
      <c r="D491" s="234"/>
      <c r="E491" s="234"/>
      <c r="F491" s="279" t="s">
        <v>471</v>
      </c>
      <c r="G491" s="320" t="s">
        <v>1070</v>
      </c>
      <c r="H491" s="282">
        <v>21000</v>
      </c>
    </row>
    <row r="492" spans="2:8" ht="28.5" customHeight="1">
      <c r="B492" s="582"/>
      <c r="C492" s="81"/>
      <c r="D492" s="234"/>
      <c r="E492" s="234"/>
      <c r="F492" s="253" t="s">
        <v>204</v>
      </c>
      <c r="G492" s="247"/>
      <c r="H492" s="117">
        <f>H493+H494+H495+H496</f>
        <v>305358</v>
      </c>
    </row>
    <row r="493" spans="2:8" ht="31.9" customHeight="1">
      <c r="B493" s="582"/>
      <c r="C493" s="81"/>
      <c r="D493" s="234"/>
      <c r="E493" s="234"/>
      <c r="F493" s="321" t="s">
        <v>630</v>
      </c>
      <c r="G493" s="277" t="s">
        <v>97</v>
      </c>
      <c r="H493" s="282">
        <v>216858</v>
      </c>
    </row>
    <row r="494" spans="2:8" ht="31.5" customHeight="1">
      <c r="B494" s="582"/>
      <c r="C494" s="81"/>
      <c r="D494" s="234"/>
      <c r="E494" s="234"/>
      <c r="F494" s="321" t="s">
        <v>963</v>
      </c>
      <c r="G494" s="277" t="s">
        <v>972</v>
      </c>
      <c r="H494" s="282">
        <v>39000</v>
      </c>
    </row>
    <row r="495" spans="2:8" ht="33.75" customHeight="1">
      <c r="B495" s="582"/>
      <c r="C495" s="81"/>
      <c r="D495" s="234"/>
      <c r="E495" s="234"/>
      <c r="F495" s="321" t="s">
        <v>631</v>
      </c>
      <c r="G495" s="277" t="s">
        <v>130</v>
      </c>
      <c r="H495" s="282">
        <v>10000</v>
      </c>
    </row>
    <row r="496" spans="2:8" ht="85.5" customHeight="1">
      <c r="B496" s="582"/>
      <c r="C496" s="81"/>
      <c r="D496" s="234"/>
      <c r="E496" s="234"/>
      <c r="F496" s="104" t="s">
        <v>472</v>
      </c>
      <c r="G496" s="320" t="s">
        <v>1069</v>
      </c>
      <c r="H496" s="299">
        <v>39500</v>
      </c>
    </row>
    <row r="497" spans="2:8" ht="28.15" customHeight="1">
      <c r="B497" s="582"/>
      <c r="C497" s="81"/>
      <c r="D497" s="234"/>
      <c r="E497" s="234"/>
      <c r="F497" s="253" t="s">
        <v>205</v>
      </c>
      <c r="G497" s="247"/>
      <c r="H497" s="117">
        <f>H498+H499+H500+H501</f>
        <v>117577.4</v>
      </c>
    </row>
    <row r="498" spans="2:8" ht="28.9" customHeight="1">
      <c r="B498" s="582"/>
      <c r="C498" s="81"/>
      <c r="D498" s="234"/>
      <c r="E498" s="234"/>
      <c r="F498" s="321" t="s">
        <v>632</v>
      </c>
      <c r="G498" s="287" t="s">
        <v>97</v>
      </c>
      <c r="H498" s="282">
        <v>42577.4</v>
      </c>
    </row>
    <row r="499" spans="2:8" ht="32.25" customHeight="1">
      <c r="B499" s="582"/>
      <c r="C499" s="81"/>
      <c r="D499" s="234"/>
      <c r="E499" s="234"/>
      <c r="F499" s="322" t="s">
        <v>964</v>
      </c>
      <c r="G499" s="287" t="s">
        <v>1047</v>
      </c>
      <c r="H499" s="282">
        <v>50000</v>
      </c>
    </row>
    <row r="500" spans="2:8" ht="29.25" customHeight="1">
      <c r="B500" s="582"/>
      <c r="C500" s="81"/>
      <c r="D500" s="234"/>
      <c r="E500" s="234"/>
      <c r="F500" s="322" t="s">
        <v>965</v>
      </c>
      <c r="G500" s="287" t="s">
        <v>973</v>
      </c>
      <c r="H500" s="282">
        <v>15000</v>
      </c>
    </row>
    <row r="501" spans="2:8" ht="42" customHeight="1">
      <c r="B501" s="582"/>
      <c r="C501" s="81"/>
      <c r="D501" s="234"/>
      <c r="E501" s="234"/>
      <c r="F501" s="321" t="s">
        <v>633</v>
      </c>
      <c r="G501" s="287" t="s">
        <v>1047</v>
      </c>
      <c r="H501" s="282">
        <v>10000</v>
      </c>
    </row>
    <row r="502" spans="2:8" ht="32.25" customHeight="1">
      <c r="B502" s="582"/>
      <c r="C502" s="81"/>
      <c r="D502" s="234"/>
      <c r="E502" s="234"/>
      <c r="F502" s="253" t="s">
        <v>473</v>
      </c>
      <c r="G502" s="247"/>
      <c r="H502" s="117">
        <f>H503+H504</f>
        <v>30000</v>
      </c>
    </row>
    <row r="503" spans="2:8" ht="29.25" customHeight="1">
      <c r="B503" s="582"/>
      <c r="C503" s="81"/>
      <c r="D503" s="234"/>
      <c r="E503" s="234"/>
      <c r="F503" s="104" t="s">
        <v>634</v>
      </c>
      <c r="G503" s="287" t="s">
        <v>97</v>
      </c>
      <c r="H503" s="282">
        <v>20000</v>
      </c>
    </row>
    <row r="504" spans="2:8" ht="193.5" customHeight="1">
      <c r="B504" s="582"/>
      <c r="C504" s="81"/>
      <c r="D504" s="234"/>
      <c r="E504" s="234"/>
      <c r="F504" s="279" t="s">
        <v>206</v>
      </c>
      <c r="G504" s="323" t="s">
        <v>635</v>
      </c>
      <c r="H504" s="282">
        <v>10000</v>
      </c>
    </row>
    <row r="505" spans="2:8" ht="30" customHeight="1">
      <c r="B505" s="582"/>
      <c r="C505" s="324"/>
      <c r="D505" s="324"/>
      <c r="E505" s="324"/>
      <c r="F505" s="254" t="s">
        <v>636</v>
      </c>
      <c r="G505" s="251"/>
      <c r="H505" s="117">
        <f>H506+H507+H508+H509+H510+H511+H512+H513</f>
        <v>378365</v>
      </c>
    </row>
    <row r="506" spans="2:8" ht="30.75" customHeight="1">
      <c r="B506" s="582"/>
      <c r="C506" s="324"/>
      <c r="D506" s="324"/>
      <c r="E506" s="324"/>
      <c r="F506" s="104" t="s">
        <v>474</v>
      </c>
      <c r="G506" s="110" t="s">
        <v>97</v>
      </c>
      <c r="H506" s="282">
        <v>48365</v>
      </c>
    </row>
    <row r="507" spans="2:8" ht="39.6" customHeight="1">
      <c r="B507" s="582"/>
      <c r="C507" s="81"/>
      <c r="D507" s="234"/>
      <c r="E507" s="234"/>
      <c r="F507" s="321" t="s">
        <v>637</v>
      </c>
      <c r="G507" s="311" t="s">
        <v>638</v>
      </c>
      <c r="H507" s="325">
        <v>26000</v>
      </c>
    </row>
    <row r="508" spans="2:8" ht="43.15" customHeight="1">
      <c r="B508" s="582"/>
      <c r="C508" s="81"/>
      <c r="D508" s="234"/>
      <c r="E508" s="234"/>
      <c r="F508" s="321" t="s">
        <v>639</v>
      </c>
      <c r="G508" s="311" t="s">
        <v>640</v>
      </c>
      <c r="H508" s="325">
        <v>13000</v>
      </c>
    </row>
    <row r="509" spans="2:8" ht="33" customHeight="1">
      <c r="B509" s="582"/>
      <c r="C509" s="81"/>
      <c r="D509" s="234"/>
      <c r="E509" s="234"/>
      <c r="F509" s="321" t="s">
        <v>641</v>
      </c>
      <c r="G509" s="311" t="s">
        <v>642</v>
      </c>
      <c r="H509" s="325">
        <v>15000</v>
      </c>
    </row>
    <row r="510" spans="2:8" ht="35.25" customHeight="1">
      <c r="B510" s="582"/>
      <c r="C510" s="81"/>
      <c r="D510" s="234"/>
      <c r="E510" s="234"/>
      <c r="F510" s="321" t="s">
        <v>966</v>
      </c>
      <c r="G510" s="311" t="s">
        <v>974</v>
      </c>
      <c r="H510" s="325">
        <v>6000</v>
      </c>
    </row>
    <row r="511" spans="2:8" ht="34.5" customHeight="1">
      <c r="B511" s="582"/>
      <c r="C511" s="81"/>
      <c r="D511" s="234"/>
      <c r="E511" s="234"/>
      <c r="F511" s="321" t="s">
        <v>643</v>
      </c>
      <c r="G511" s="311" t="s">
        <v>61</v>
      </c>
      <c r="H511" s="325">
        <v>15000</v>
      </c>
    </row>
    <row r="512" spans="2:8" ht="39" customHeight="1">
      <c r="B512" s="582"/>
      <c r="C512" s="81"/>
      <c r="D512" s="234"/>
      <c r="E512" s="234"/>
      <c r="F512" s="321" t="s">
        <v>644</v>
      </c>
      <c r="G512" s="311" t="s">
        <v>645</v>
      </c>
      <c r="H512" s="326">
        <v>15000</v>
      </c>
    </row>
    <row r="513" spans="2:8" ht="342.75" customHeight="1">
      <c r="B513" s="582"/>
      <c r="C513" s="81"/>
      <c r="D513" s="234"/>
      <c r="E513" s="234"/>
      <c r="F513" s="327" t="s">
        <v>646</v>
      </c>
      <c r="G513" s="328" t="s">
        <v>1071</v>
      </c>
      <c r="H513" s="329">
        <v>240000</v>
      </c>
    </row>
    <row r="514" spans="2:8" ht="409.5" customHeight="1">
      <c r="B514" s="582"/>
      <c r="C514" s="81"/>
      <c r="D514" s="234"/>
      <c r="E514" s="234"/>
      <c r="F514" s="330" t="s">
        <v>647</v>
      </c>
      <c r="G514" s="331" t="s">
        <v>1072</v>
      </c>
      <c r="H514" s="332">
        <v>60000</v>
      </c>
    </row>
    <row r="515" spans="2:8" ht="409.5" customHeight="1">
      <c r="B515" s="582"/>
      <c r="C515" s="81"/>
      <c r="D515" s="234"/>
      <c r="E515" s="234"/>
      <c r="F515" s="253" t="s">
        <v>648</v>
      </c>
      <c r="G515" s="331" t="s">
        <v>1073</v>
      </c>
      <c r="H515" s="333">
        <v>25000</v>
      </c>
    </row>
    <row r="516" spans="2:8" ht="63.75" customHeight="1">
      <c r="B516" s="582"/>
      <c r="C516" s="81"/>
      <c r="D516" s="234"/>
      <c r="E516" s="234"/>
      <c r="F516" s="254" t="s">
        <v>207</v>
      </c>
      <c r="G516" s="334" t="s">
        <v>196</v>
      </c>
      <c r="H516" s="117">
        <v>8000</v>
      </c>
    </row>
    <row r="517" spans="2:8" ht="57.75" customHeight="1">
      <c r="B517" s="582"/>
      <c r="C517" s="81"/>
      <c r="D517" s="234"/>
      <c r="E517" s="234"/>
      <c r="F517" s="254" t="s">
        <v>967</v>
      </c>
      <c r="G517" s="334"/>
      <c r="H517" s="117">
        <f>H518+H519+H520+H521+H522</f>
        <v>317360</v>
      </c>
    </row>
    <row r="518" spans="2:8" ht="409.5" customHeight="1">
      <c r="B518" s="582"/>
      <c r="C518" s="81"/>
      <c r="D518" s="234"/>
      <c r="E518" s="234"/>
      <c r="F518" s="335" t="s">
        <v>208</v>
      </c>
      <c r="G518" s="331" t="s">
        <v>1074</v>
      </c>
      <c r="H518" s="336">
        <v>243957.4</v>
      </c>
    </row>
    <row r="519" spans="2:8" ht="57" customHeight="1">
      <c r="B519" s="582"/>
      <c r="C519" s="81"/>
      <c r="D519" s="234"/>
      <c r="E519" s="234"/>
      <c r="F519" s="337" t="s">
        <v>649</v>
      </c>
      <c r="G519" s="311" t="s">
        <v>645</v>
      </c>
      <c r="H519" s="282">
        <v>6000</v>
      </c>
    </row>
    <row r="520" spans="2:8" ht="57" customHeight="1">
      <c r="B520" s="582"/>
      <c r="C520" s="81"/>
      <c r="D520" s="234"/>
      <c r="E520" s="234"/>
      <c r="F520" s="337" t="s">
        <v>650</v>
      </c>
      <c r="G520" s="311" t="s">
        <v>516</v>
      </c>
      <c r="H520" s="282">
        <v>1500</v>
      </c>
    </row>
    <row r="521" spans="2:8" ht="59.25" customHeight="1">
      <c r="B521" s="582"/>
      <c r="C521" s="81"/>
      <c r="D521" s="234"/>
      <c r="E521" s="234"/>
      <c r="F521" s="337" t="s">
        <v>968</v>
      </c>
      <c r="G521" s="311" t="s">
        <v>975</v>
      </c>
      <c r="H521" s="282">
        <v>57902.6</v>
      </c>
    </row>
    <row r="522" spans="2:8" ht="68.25" customHeight="1">
      <c r="B522" s="582"/>
      <c r="C522" s="81"/>
      <c r="D522" s="234"/>
      <c r="E522" s="234"/>
      <c r="F522" s="337" t="s">
        <v>969</v>
      </c>
      <c r="G522" s="311" t="s">
        <v>651</v>
      </c>
      <c r="H522" s="282">
        <v>8000</v>
      </c>
    </row>
    <row r="523" spans="2:8" ht="42.75" customHeight="1">
      <c r="B523" s="582"/>
      <c r="C523" s="81"/>
      <c r="D523" s="234"/>
      <c r="E523" s="234"/>
      <c r="F523" s="254" t="s">
        <v>652</v>
      </c>
      <c r="G523" s="338"/>
      <c r="H523" s="117">
        <f>H524+H525</f>
        <v>170000</v>
      </c>
    </row>
    <row r="524" spans="2:8" ht="409.5" customHeight="1">
      <c r="B524" s="582"/>
      <c r="C524" s="81"/>
      <c r="D524" s="234"/>
      <c r="E524" s="234"/>
      <c r="F524" s="339" t="s">
        <v>970</v>
      </c>
      <c r="G524" s="331" t="s">
        <v>1075</v>
      </c>
      <c r="H524" s="336">
        <v>160000</v>
      </c>
    </row>
    <row r="525" spans="2:8" ht="48.75" customHeight="1">
      <c r="B525" s="582"/>
      <c r="C525" s="81"/>
      <c r="D525" s="234"/>
      <c r="E525" s="234"/>
      <c r="F525" s="337" t="s">
        <v>971</v>
      </c>
      <c r="G525" s="340" t="s">
        <v>976</v>
      </c>
      <c r="H525" s="282">
        <v>10000</v>
      </c>
    </row>
    <row r="526" spans="2:8" ht="42" customHeight="1">
      <c r="B526" s="582"/>
      <c r="C526" s="81"/>
      <c r="D526" s="234"/>
      <c r="E526" s="234"/>
      <c r="F526" s="341" t="s">
        <v>653</v>
      </c>
      <c r="G526" s="110" t="s">
        <v>97</v>
      </c>
      <c r="H526" s="282">
        <v>37100</v>
      </c>
    </row>
    <row r="527" spans="2:8" ht="42" customHeight="1">
      <c r="B527" s="582"/>
      <c r="C527" s="342"/>
      <c r="D527" s="234"/>
      <c r="E527" s="234"/>
      <c r="F527" s="343" t="s">
        <v>654</v>
      </c>
      <c r="G527" s="110"/>
      <c r="H527" s="117">
        <f>H528+H529+H530</f>
        <v>52740</v>
      </c>
    </row>
    <row r="528" spans="2:8" ht="42" customHeight="1">
      <c r="B528" s="582"/>
      <c r="C528" s="342"/>
      <c r="D528" s="234"/>
      <c r="E528" s="234"/>
      <c r="F528" s="344" t="s">
        <v>655</v>
      </c>
      <c r="G528" s="110" t="s">
        <v>97</v>
      </c>
      <c r="H528" s="282">
        <v>14740</v>
      </c>
    </row>
    <row r="529" spans="2:8" ht="42" customHeight="1">
      <c r="B529" s="582"/>
      <c r="C529" s="342"/>
      <c r="D529" s="234"/>
      <c r="E529" s="234"/>
      <c r="F529" s="344" t="s">
        <v>656</v>
      </c>
      <c r="G529" s="311" t="s">
        <v>657</v>
      </c>
      <c r="H529" s="282">
        <v>18000</v>
      </c>
    </row>
    <row r="530" spans="2:8" ht="42" customHeight="1">
      <c r="B530" s="582"/>
      <c r="C530" s="342"/>
      <c r="D530" s="234"/>
      <c r="E530" s="234"/>
      <c r="F530" s="291" t="s">
        <v>658</v>
      </c>
      <c r="G530" s="311" t="s">
        <v>659</v>
      </c>
      <c r="H530" s="282">
        <v>20000</v>
      </c>
    </row>
    <row r="531" spans="2:8" ht="34.5" customHeight="1">
      <c r="B531" s="582"/>
      <c r="C531" s="242">
        <v>11006</v>
      </c>
      <c r="D531" s="610" t="s">
        <v>209</v>
      </c>
      <c r="E531" s="611"/>
      <c r="F531" s="612"/>
      <c r="G531" s="227" t="s">
        <v>470</v>
      </c>
      <c r="H531" s="76">
        <f>H532</f>
        <v>400846.6</v>
      </c>
    </row>
    <row r="532" spans="2:8" ht="31.9" customHeight="1">
      <c r="B532" s="582"/>
      <c r="C532" s="345"/>
      <c r="D532" s="234"/>
      <c r="E532" s="234"/>
      <c r="F532" s="121"/>
      <c r="G532" s="287" t="s">
        <v>210</v>
      </c>
      <c r="H532" s="112">
        <v>400846.6</v>
      </c>
    </row>
    <row r="533" spans="2:8" ht="39" customHeight="1">
      <c r="B533" s="582"/>
      <c r="C533" s="233">
        <v>11010</v>
      </c>
      <c r="D533" s="551" t="s">
        <v>520</v>
      </c>
      <c r="E533" s="551"/>
      <c r="F533" s="551"/>
      <c r="G533" s="227" t="s">
        <v>481</v>
      </c>
      <c r="H533" s="76">
        <f t="shared" ref="H533" si="24">H534</f>
        <v>182104.9</v>
      </c>
    </row>
    <row r="534" spans="2:8" ht="31.9" customHeight="1">
      <c r="B534" s="582"/>
      <c r="C534" s="81"/>
      <c r="D534" s="104"/>
      <c r="E534" s="346"/>
      <c r="F534" s="346"/>
      <c r="G534" s="277" t="s">
        <v>1037</v>
      </c>
      <c r="H534" s="112">
        <v>182104.9</v>
      </c>
    </row>
    <row r="535" spans="2:8" ht="31.15" customHeight="1">
      <c r="B535" s="79">
        <v>1183</v>
      </c>
      <c r="C535" s="515" t="s">
        <v>289</v>
      </c>
      <c r="D535" s="516"/>
      <c r="E535" s="516"/>
      <c r="F535" s="517"/>
      <c r="G535" s="314"/>
      <c r="H535" s="76">
        <f>+H536+H538</f>
        <v>97444</v>
      </c>
    </row>
    <row r="536" spans="2:8" ht="40.5" customHeight="1">
      <c r="B536" s="580"/>
      <c r="C536" s="258">
        <v>11002</v>
      </c>
      <c r="D536" s="514" t="s">
        <v>1026</v>
      </c>
      <c r="E536" s="514"/>
      <c r="F536" s="514"/>
      <c r="G536" s="227" t="s">
        <v>470</v>
      </c>
      <c r="H536" s="76">
        <f>H537</f>
        <v>47444</v>
      </c>
    </row>
    <row r="537" spans="2:8" ht="28.9" customHeight="1">
      <c r="B537" s="580"/>
      <c r="C537" s="258"/>
      <c r="D537" s="259"/>
      <c r="E537" s="259"/>
      <c r="F537" s="263"/>
      <c r="G537" s="110" t="s">
        <v>1044</v>
      </c>
      <c r="H537" s="281">
        <v>47444</v>
      </c>
    </row>
    <row r="538" spans="2:8" ht="40.5" customHeight="1">
      <c r="B538" s="580"/>
      <c r="C538" s="258">
        <v>32012</v>
      </c>
      <c r="D538" s="268" t="s">
        <v>1080</v>
      </c>
      <c r="E538" s="268"/>
      <c r="F538" s="268"/>
      <c r="G538" s="227" t="s">
        <v>1079</v>
      </c>
      <c r="H538" s="76">
        <f>H539</f>
        <v>50000</v>
      </c>
    </row>
    <row r="539" spans="2:8" ht="28.9" customHeight="1">
      <c r="B539" s="580"/>
      <c r="C539" s="258"/>
      <c r="D539" s="259"/>
      <c r="E539" s="259"/>
      <c r="F539" s="263"/>
      <c r="G539" s="110" t="s">
        <v>1081</v>
      </c>
      <c r="H539" s="281">
        <v>50000</v>
      </c>
    </row>
    <row r="540" spans="2:8" ht="32.450000000000003" customHeight="1">
      <c r="B540" s="262">
        <v>1192</v>
      </c>
      <c r="C540" s="515" t="s">
        <v>89</v>
      </c>
      <c r="D540" s="516"/>
      <c r="E540" s="516"/>
      <c r="F540" s="517"/>
      <c r="G540" s="227"/>
      <c r="H540" s="76">
        <f>+H541+H543+H545</f>
        <v>646072.89999999991</v>
      </c>
    </row>
    <row r="541" spans="2:8" ht="54.6" customHeight="1">
      <c r="B541" s="577"/>
      <c r="C541" s="243">
        <v>11001</v>
      </c>
      <c r="D541" s="514" t="s">
        <v>546</v>
      </c>
      <c r="E541" s="514"/>
      <c r="F541" s="514"/>
      <c r="G541" s="227" t="s">
        <v>470</v>
      </c>
      <c r="H541" s="76">
        <f>H542</f>
        <v>199405.4</v>
      </c>
    </row>
    <row r="542" spans="2:8" ht="36" customHeight="1">
      <c r="B542" s="578"/>
      <c r="C542" s="243"/>
      <c r="D542" s="251"/>
      <c r="E542" s="251"/>
      <c r="F542" s="251"/>
      <c r="G542" s="110" t="s">
        <v>683</v>
      </c>
      <c r="H542" s="281">
        <v>199405.4</v>
      </c>
    </row>
    <row r="543" spans="2:8" ht="55.15" customHeight="1">
      <c r="B543" s="578"/>
      <c r="C543" s="243">
        <v>11003</v>
      </c>
      <c r="D543" s="514" t="s">
        <v>290</v>
      </c>
      <c r="E543" s="514"/>
      <c r="F543" s="514"/>
      <c r="G543" s="227" t="s">
        <v>470</v>
      </c>
      <c r="H543" s="76">
        <f t="shared" ref="H543" si="25">H544</f>
        <v>45010.7</v>
      </c>
    </row>
    <row r="544" spans="2:8" ht="27" customHeight="1">
      <c r="B544" s="578"/>
      <c r="C544" s="243"/>
      <c r="D544" s="347"/>
      <c r="E544" s="347"/>
      <c r="F544" s="347"/>
      <c r="G544" s="110" t="s">
        <v>683</v>
      </c>
      <c r="H544" s="112">
        <v>45010.7</v>
      </c>
    </row>
    <row r="545" spans="2:8" ht="34.9" customHeight="1">
      <c r="B545" s="578"/>
      <c r="C545" s="243">
        <v>11006</v>
      </c>
      <c r="D545" s="545" t="s">
        <v>484</v>
      </c>
      <c r="E545" s="546"/>
      <c r="F545" s="547"/>
      <c r="G545" s="227" t="s">
        <v>470</v>
      </c>
      <c r="H545" s="76">
        <f>H546</f>
        <v>401656.8</v>
      </c>
    </row>
    <row r="546" spans="2:8" ht="30.6" customHeight="1">
      <c r="B546" s="579"/>
      <c r="C546" s="243"/>
      <c r="D546" s="348"/>
      <c r="E546" s="348"/>
      <c r="F546" s="348"/>
      <c r="G546" s="110" t="s">
        <v>683</v>
      </c>
      <c r="H546" s="112">
        <v>401656.8</v>
      </c>
    </row>
    <row r="547" spans="2:8" ht="32.450000000000003" customHeight="1">
      <c r="B547" s="79">
        <v>1193</v>
      </c>
      <c r="C547" s="515" t="s">
        <v>294</v>
      </c>
      <c r="D547" s="516"/>
      <c r="E547" s="516"/>
      <c r="F547" s="517"/>
      <c r="G547" s="385"/>
      <c r="H547" s="76">
        <f>+H548+H568+H570</f>
        <v>4278516.4276669994</v>
      </c>
    </row>
    <row r="548" spans="2:8" ht="66" customHeight="1">
      <c r="B548" s="537"/>
      <c r="C548" s="243">
        <v>11001</v>
      </c>
      <c r="D548" s="545" t="s">
        <v>295</v>
      </c>
      <c r="E548" s="546"/>
      <c r="F548" s="547"/>
      <c r="G548" s="227" t="s">
        <v>470</v>
      </c>
      <c r="H548" s="76">
        <f>SUM(H549:H567)</f>
        <v>4068762.4276669999</v>
      </c>
    </row>
    <row r="549" spans="2:8" ht="30.6" customHeight="1">
      <c r="B549" s="538"/>
      <c r="C549" s="243"/>
      <c r="D549" s="251"/>
      <c r="E549" s="251"/>
      <c r="F549" s="251"/>
      <c r="G549" s="277" t="s">
        <v>97</v>
      </c>
      <c r="H549" s="112">
        <v>505739.51250000007</v>
      </c>
    </row>
    <row r="550" spans="2:8" ht="32.450000000000003" customHeight="1">
      <c r="B550" s="538"/>
      <c r="C550" s="243"/>
      <c r="D550" s="251"/>
      <c r="E550" s="251"/>
      <c r="F550" s="251"/>
      <c r="G550" s="110" t="s">
        <v>527</v>
      </c>
      <c r="H550" s="112">
        <v>211122.62959999999</v>
      </c>
    </row>
    <row r="551" spans="2:8" ht="31.9" customHeight="1">
      <c r="B551" s="538"/>
      <c r="C551" s="243"/>
      <c r="D551" s="251"/>
      <c r="E551" s="251"/>
      <c r="F551" s="251"/>
      <c r="G551" s="110" t="s">
        <v>296</v>
      </c>
      <c r="H551" s="112">
        <v>115964.98845500001</v>
      </c>
    </row>
    <row r="552" spans="2:8" ht="31.9" customHeight="1">
      <c r="B552" s="538"/>
      <c r="C552" s="243"/>
      <c r="D552" s="251"/>
      <c r="E552" s="251"/>
      <c r="F552" s="251"/>
      <c r="G552" s="110" t="s">
        <v>297</v>
      </c>
      <c r="H552" s="112">
        <v>114559.427375</v>
      </c>
    </row>
    <row r="553" spans="2:8" ht="31.9" customHeight="1">
      <c r="B553" s="538"/>
      <c r="C553" s="243"/>
      <c r="D553" s="251"/>
      <c r="E553" s="251"/>
      <c r="F553" s="251"/>
      <c r="G553" s="110" t="s">
        <v>298</v>
      </c>
      <c r="H553" s="112">
        <v>127301.877095</v>
      </c>
    </row>
    <row r="554" spans="2:8" ht="30" customHeight="1">
      <c r="B554" s="538"/>
      <c r="C554" s="243"/>
      <c r="D554" s="251"/>
      <c r="E554" s="251"/>
      <c r="F554" s="251"/>
      <c r="G554" s="110" t="s">
        <v>69</v>
      </c>
      <c r="H554" s="112">
        <v>97517.894414999988</v>
      </c>
    </row>
    <row r="555" spans="2:8" ht="30.6" customHeight="1">
      <c r="B555" s="538"/>
      <c r="C555" s="243"/>
      <c r="D555" s="251"/>
      <c r="E555" s="251"/>
      <c r="F555" s="251"/>
      <c r="G555" s="110" t="s">
        <v>70</v>
      </c>
      <c r="H555" s="112">
        <v>303301.00760000001</v>
      </c>
    </row>
    <row r="556" spans="2:8" ht="30.75" customHeight="1">
      <c r="B556" s="538"/>
      <c r="C556" s="243"/>
      <c r="D556" s="251"/>
      <c r="E556" s="251"/>
      <c r="F556" s="251"/>
      <c r="G556" s="110" t="s">
        <v>71</v>
      </c>
      <c r="H556" s="112">
        <v>116548.968995</v>
      </c>
    </row>
    <row r="557" spans="2:8" ht="30" customHeight="1">
      <c r="B557" s="538"/>
      <c r="C557" s="243"/>
      <c r="D557" s="251"/>
      <c r="E557" s="251"/>
      <c r="F557" s="251"/>
      <c r="G557" s="110" t="s">
        <v>595</v>
      </c>
      <c r="H557" s="112">
        <v>190273.80467360001</v>
      </c>
    </row>
    <row r="558" spans="2:8" ht="32.25" customHeight="1">
      <c r="B558" s="538"/>
      <c r="C558" s="243"/>
      <c r="D558" s="251"/>
      <c r="E558" s="251"/>
      <c r="F558" s="251"/>
      <c r="G558" s="110" t="s">
        <v>596</v>
      </c>
      <c r="H558" s="112">
        <v>180019.28267360001</v>
      </c>
    </row>
    <row r="559" spans="2:8" ht="36" customHeight="1">
      <c r="B559" s="538"/>
      <c r="C559" s="243"/>
      <c r="D559" s="251"/>
      <c r="E559" s="251"/>
      <c r="F559" s="251"/>
      <c r="G559" s="110" t="s">
        <v>597</v>
      </c>
      <c r="H559" s="112">
        <v>212416.39307359999</v>
      </c>
    </row>
    <row r="560" spans="2:8" ht="32.450000000000003" customHeight="1">
      <c r="B560" s="538"/>
      <c r="C560" s="243"/>
      <c r="D560" s="251"/>
      <c r="E560" s="251"/>
      <c r="F560" s="251"/>
      <c r="G560" s="110" t="s">
        <v>598</v>
      </c>
      <c r="H560" s="112">
        <v>156038.35265360004</v>
      </c>
    </row>
    <row r="561" spans="2:8" ht="32.450000000000003" customHeight="1">
      <c r="B561" s="538"/>
      <c r="C561" s="243"/>
      <c r="D561" s="251"/>
      <c r="E561" s="251"/>
      <c r="F561" s="251"/>
      <c r="G561" s="110" t="s">
        <v>599</v>
      </c>
      <c r="H561" s="112">
        <v>207829.31261359999</v>
      </c>
    </row>
    <row r="562" spans="2:8" ht="33" customHeight="1">
      <c r="B562" s="538"/>
      <c r="C562" s="243"/>
      <c r="D562" s="251"/>
      <c r="E562" s="251"/>
      <c r="F562" s="251"/>
      <c r="G562" s="110" t="s">
        <v>1050</v>
      </c>
      <c r="H562" s="112">
        <v>246719.3228848</v>
      </c>
    </row>
    <row r="563" spans="2:8" ht="24" customHeight="1">
      <c r="B563" s="538"/>
      <c r="C563" s="243"/>
      <c r="D563" s="251"/>
      <c r="E563" s="251"/>
      <c r="F563" s="251"/>
      <c r="G563" s="110" t="s">
        <v>1049</v>
      </c>
      <c r="H563" s="112">
        <v>239691.51748479999</v>
      </c>
    </row>
    <row r="564" spans="2:8" ht="28.9" customHeight="1">
      <c r="B564" s="538"/>
      <c r="C564" s="243"/>
      <c r="D564" s="251"/>
      <c r="E564" s="251"/>
      <c r="F564" s="251"/>
      <c r="G564" s="110" t="s">
        <v>1048</v>
      </c>
      <c r="H564" s="112">
        <v>243908.2007248</v>
      </c>
    </row>
    <row r="565" spans="2:8" ht="31.15" customHeight="1">
      <c r="B565" s="538"/>
      <c r="C565" s="243"/>
      <c r="D565" s="251"/>
      <c r="E565" s="251"/>
      <c r="F565" s="251"/>
      <c r="G565" s="110" t="s">
        <v>1051</v>
      </c>
      <c r="H565" s="112">
        <v>228848.61772479999</v>
      </c>
    </row>
    <row r="566" spans="2:8" ht="32.450000000000003" customHeight="1">
      <c r="B566" s="538"/>
      <c r="C566" s="243"/>
      <c r="D566" s="251"/>
      <c r="E566" s="251"/>
      <c r="F566" s="251"/>
      <c r="G566" s="110" t="s">
        <v>600</v>
      </c>
      <c r="H566" s="112">
        <v>303925.75580000004</v>
      </c>
    </row>
    <row r="567" spans="2:8" ht="28.15" customHeight="1">
      <c r="B567" s="538"/>
      <c r="C567" s="243"/>
      <c r="D567" s="251"/>
      <c r="E567" s="251"/>
      <c r="F567" s="251"/>
      <c r="G567" s="110" t="s">
        <v>601</v>
      </c>
      <c r="H567" s="112">
        <v>267035.56132480002</v>
      </c>
    </row>
    <row r="568" spans="2:8" ht="53.45" customHeight="1">
      <c r="B568" s="538"/>
      <c r="C568" s="243">
        <v>11002</v>
      </c>
      <c r="D568" s="514" t="s">
        <v>1126</v>
      </c>
      <c r="E568" s="514"/>
      <c r="F568" s="514"/>
      <c r="G568" s="227" t="s">
        <v>470</v>
      </c>
      <c r="H568" s="76">
        <f t="shared" ref="H568" si="26">H569</f>
        <v>82099.8</v>
      </c>
    </row>
    <row r="569" spans="2:8" ht="31.9" customHeight="1">
      <c r="B569" s="538"/>
      <c r="C569" s="243"/>
      <c r="D569" s="256"/>
      <c r="E569" s="256"/>
      <c r="F569" s="256"/>
      <c r="G569" s="110" t="s">
        <v>97</v>
      </c>
      <c r="H569" s="112">
        <v>82099.8</v>
      </c>
    </row>
    <row r="570" spans="2:8" ht="50.45" customHeight="1">
      <c r="B570" s="538"/>
      <c r="C570" s="243">
        <v>11003</v>
      </c>
      <c r="D570" s="514" t="s">
        <v>863</v>
      </c>
      <c r="E570" s="514"/>
      <c r="F570" s="514"/>
      <c r="G570" s="227" t="s">
        <v>470</v>
      </c>
      <c r="H570" s="76">
        <f t="shared" ref="H570" si="27">H571</f>
        <v>127654.2</v>
      </c>
    </row>
    <row r="571" spans="2:8" ht="26.45" customHeight="1">
      <c r="B571" s="539"/>
      <c r="C571" s="243"/>
      <c r="D571" s="256"/>
      <c r="E571" s="256"/>
      <c r="F571" s="256"/>
      <c r="G571" s="110" t="s">
        <v>527</v>
      </c>
      <c r="H571" s="112">
        <v>127654.2</v>
      </c>
    </row>
    <row r="572" spans="2:8" ht="39.75" customHeight="1">
      <c r="B572" s="261">
        <v>1196</v>
      </c>
      <c r="C572" s="560" t="s">
        <v>211</v>
      </c>
      <c r="D572" s="561"/>
      <c r="E572" s="561"/>
      <c r="F572" s="562"/>
      <c r="G572" s="383"/>
      <c r="H572" s="76">
        <f>H573+H635</f>
        <v>87228.200000000012</v>
      </c>
    </row>
    <row r="573" spans="2:8" ht="33" customHeight="1">
      <c r="B573" s="577"/>
      <c r="C573" s="243">
        <v>11001</v>
      </c>
      <c r="D573" s="545" t="s">
        <v>212</v>
      </c>
      <c r="E573" s="546"/>
      <c r="F573" s="547"/>
      <c r="G573" s="233"/>
      <c r="H573" s="76">
        <f>H575+H584+H588+H591+H598+H602+H607+H613+H624+H630</f>
        <v>31707.4</v>
      </c>
    </row>
    <row r="574" spans="2:8" ht="21" customHeight="1">
      <c r="B574" s="578"/>
      <c r="C574" s="81"/>
      <c r="D574" s="104"/>
      <c r="E574" s="566" t="s">
        <v>202</v>
      </c>
      <c r="F574" s="567"/>
      <c r="G574" s="349"/>
      <c r="H574" s="114"/>
    </row>
    <row r="575" spans="2:8" ht="24" customHeight="1">
      <c r="B575" s="578"/>
      <c r="C575" s="81"/>
      <c r="D575" s="234"/>
      <c r="E575" s="234"/>
      <c r="F575" s="318"/>
      <c r="G575" s="183" t="s">
        <v>213</v>
      </c>
      <c r="H575" s="117">
        <f t="shared" ref="H575" si="28">H576+H577+H578+H579+H580+H581+H582+H583</f>
        <v>2495.9</v>
      </c>
    </row>
    <row r="576" spans="2:8" ht="25.15" customHeight="1">
      <c r="B576" s="578"/>
      <c r="C576" s="81"/>
      <c r="D576" s="234"/>
      <c r="E576" s="234"/>
      <c r="F576" s="350" t="s">
        <v>553</v>
      </c>
      <c r="G576" s="540" t="s">
        <v>97</v>
      </c>
      <c r="H576" s="112">
        <v>323.89999999999998</v>
      </c>
    </row>
    <row r="577" spans="2:8" ht="40.5" customHeight="1">
      <c r="B577" s="578"/>
      <c r="C577" s="81"/>
      <c r="D577" s="234"/>
      <c r="E577" s="234"/>
      <c r="F577" s="351" t="s">
        <v>991</v>
      </c>
      <c r="G577" s="541"/>
      <c r="H577" s="112">
        <v>220</v>
      </c>
    </row>
    <row r="578" spans="2:8" ht="34.9" customHeight="1">
      <c r="B578" s="578"/>
      <c r="C578" s="81"/>
      <c r="D578" s="234"/>
      <c r="E578" s="234"/>
      <c r="F578" s="350" t="s">
        <v>868</v>
      </c>
      <c r="G578" s="541"/>
      <c r="H578" s="112">
        <v>165</v>
      </c>
    </row>
    <row r="579" spans="2:8" ht="31.15" customHeight="1">
      <c r="B579" s="578"/>
      <c r="C579" s="81"/>
      <c r="D579" s="234"/>
      <c r="E579" s="234"/>
      <c r="F579" s="351" t="s">
        <v>989</v>
      </c>
      <c r="G579" s="541"/>
      <c r="H579" s="112">
        <v>300</v>
      </c>
    </row>
    <row r="580" spans="2:8" ht="30.6" customHeight="1">
      <c r="B580" s="578"/>
      <c r="C580" s="81"/>
      <c r="D580" s="234"/>
      <c r="E580" s="234"/>
      <c r="F580" s="351" t="s">
        <v>990</v>
      </c>
      <c r="G580" s="541"/>
      <c r="H580" s="112">
        <v>257</v>
      </c>
    </row>
    <row r="581" spans="2:8" ht="33.6" customHeight="1">
      <c r="B581" s="578"/>
      <c r="C581" s="81"/>
      <c r="D581" s="234"/>
      <c r="E581" s="234"/>
      <c r="F581" s="350" t="s">
        <v>609</v>
      </c>
      <c r="G581" s="541"/>
      <c r="H581" s="112">
        <v>850</v>
      </c>
    </row>
    <row r="582" spans="2:8" ht="35.450000000000003" customHeight="1">
      <c r="B582" s="578"/>
      <c r="C582" s="81"/>
      <c r="D582" s="234"/>
      <c r="E582" s="234"/>
      <c r="F582" s="351" t="s">
        <v>987</v>
      </c>
      <c r="G582" s="541"/>
      <c r="H582" s="112">
        <v>200</v>
      </c>
    </row>
    <row r="583" spans="2:8" ht="41.45" customHeight="1">
      <c r="B583" s="578"/>
      <c r="C583" s="81"/>
      <c r="D583" s="234"/>
      <c r="E583" s="234"/>
      <c r="F583" s="351" t="s">
        <v>988</v>
      </c>
      <c r="G583" s="542"/>
      <c r="H583" s="112">
        <v>180</v>
      </c>
    </row>
    <row r="584" spans="2:8" ht="30" customHeight="1">
      <c r="B584" s="578"/>
      <c r="C584" s="81"/>
      <c r="D584" s="234"/>
      <c r="E584" s="234"/>
      <c r="F584" s="352"/>
      <c r="G584" s="255" t="s">
        <v>135</v>
      </c>
      <c r="H584" s="76">
        <f>H585+H586+H587</f>
        <v>1397.8</v>
      </c>
    </row>
    <row r="585" spans="2:8" ht="35.450000000000003" customHeight="1">
      <c r="B585" s="578"/>
      <c r="C585" s="81"/>
      <c r="D585" s="234"/>
      <c r="E585" s="234"/>
      <c r="F585" s="351" t="s">
        <v>992</v>
      </c>
      <c r="G585" s="277" t="s">
        <v>1055</v>
      </c>
      <c r="H585" s="112">
        <v>430</v>
      </c>
    </row>
    <row r="586" spans="2:8" ht="28.9" customHeight="1">
      <c r="B586" s="578"/>
      <c r="C586" s="81"/>
      <c r="D586" s="234"/>
      <c r="E586" s="234"/>
      <c r="F586" s="350" t="s">
        <v>607</v>
      </c>
      <c r="G586" s="277" t="s">
        <v>1056</v>
      </c>
      <c r="H586" s="112">
        <v>520</v>
      </c>
    </row>
    <row r="587" spans="2:8" ht="45" customHeight="1">
      <c r="B587" s="578"/>
      <c r="C587" s="81"/>
      <c r="D587" s="234"/>
      <c r="E587" s="234"/>
      <c r="F587" s="351" t="s">
        <v>1057</v>
      </c>
      <c r="G587" s="353" t="s">
        <v>867</v>
      </c>
      <c r="H587" s="112">
        <v>447.8</v>
      </c>
    </row>
    <row r="588" spans="2:8" ht="22.9" customHeight="1">
      <c r="B588" s="578"/>
      <c r="C588" s="81"/>
      <c r="D588" s="234"/>
      <c r="E588" s="234"/>
      <c r="F588" s="352"/>
      <c r="G588" s="79" t="s">
        <v>215</v>
      </c>
      <c r="H588" s="76">
        <f t="shared" ref="H588" si="29">H589+H590</f>
        <v>2874</v>
      </c>
    </row>
    <row r="589" spans="2:8" ht="50.45" customHeight="1">
      <c r="B589" s="578"/>
      <c r="C589" s="81"/>
      <c r="D589" s="234"/>
      <c r="E589" s="234"/>
      <c r="F589" s="350" t="s">
        <v>993</v>
      </c>
      <c r="G589" s="543" t="s">
        <v>97</v>
      </c>
      <c r="H589" s="114">
        <v>1859.9</v>
      </c>
    </row>
    <row r="590" spans="2:8" ht="30" customHeight="1">
      <c r="B590" s="578"/>
      <c r="C590" s="81"/>
      <c r="D590" s="234"/>
      <c r="E590" s="234"/>
      <c r="F590" s="350" t="s">
        <v>554</v>
      </c>
      <c r="G590" s="544"/>
      <c r="H590" s="114">
        <v>1014.1</v>
      </c>
    </row>
    <row r="591" spans="2:8" ht="30" customHeight="1">
      <c r="B591" s="578"/>
      <c r="C591" s="81"/>
      <c r="D591" s="234"/>
      <c r="E591" s="234"/>
      <c r="F591" s="352"/>
      <c r="G591" s="79" t="s">
        <v>138</v>
      </c>
      <c r="H591" s="76">
        <f>H592+H593+H594+H595+H596+H597</f>
        <v>2520.5</v>
      </c>
    </row>
    <row r="592" spans="2:8" ht="29.45" customHeight="1">
      <c r="B592" s="578"/>
      <c r="C592" s="81"/>
      <c r="D592" s="234"/>
      <c r="E592" s="234"/>
      <c r="F592" s="350" t="s">
        <v>555</v>
      </c>
      <c r="G592" s="543" t="s">
        <v>190</v>
      </c>
      <c r="H592" s="111">
        <v>300</v>
      </c>
    </row>
    <row r="593" spans="2:8" ht="27.75" customHeight="1">
      <c r="B593" s="578"/>
      <c r="C593" s="81"/>
      <c r="D593" s="234"/>
      <c r="E593" s="234"/>
      <c r="F593" s="351" t="s">
        <v>994</v>
      </c>
      <c r="G593" s="570"/>
      <c r="H593" s="114">
        <v>350</v>
      </c>
    </row>
    <row r="594" spans="2:8" ht="36" customHeight="1">
      <c r="B594" s="578"/>
      <c r="C594" s="81"/>
      <c r="D594" s="234"/>
      <c r="E594" s="234"/>
      <c r="F594" s="351" t="s">
        <v>1090</v>
      </c>
      <c r="G594" s="544"/>
      <c r="H594" s="114">
        <v>370.5</v>
      </c>
    </row>
    <row r="595" spans="2:8" ht="40.15" customHeight="1">
      <c r="B595" s="578"/>
      <c r="C595" s="81"/>
      <c r="D595" s="234"/>
      <c r="E595" s="234"/>
      <c r="F595" s="350" t="s">
        <v>556</v>
      </c>
      <c r="G595" s="543" t="s">
        <v>97</v>
      </c>
      <c r="H595" s="114">
        <v>500</v>
      </c>
    </row>
    <row r="596" spans="2:8" ht="25.15" customHeight="1">
      <c r="B596" s="578"/>
      <c r="C596" s="81"/>
      <c r="D596" s="234"/>
      <c r="E596" s="234"/>
      <c r="F596" s="350" t="s">
        <v>557</v>
      </c>
      <c r="G596" s="570"/>
      <c r="H596" s="114">
        <v>600</v>
      </c>
    </row>
    <row r="597" spans="2:8" ht="27" customHeight="1">
      <c r="B597" s="578"/>
      <c r="C597" s="81"/>
      <c r="D597" s="234"/>
      <c r="E597" s="234"/>
      <c r="F597" s="350" t="s">
        <v>608</v>
      </c>
      <c r="G597" s="570"/>
      <c r="H597" s="114">
        <v>400</v>
      </c>
    </row>
    <row r="598" spans="2:8" ht="28.5" customHeight="1">
      <c r="B598" s="578"/>
      <c r="C598" s="81"/>
      <c r="D598" s="234"/>
      <c r="E598" s="234"/>
      <c r="F598" s="352"/>
      <c r="G598" s="79" t="s">
        <v>140</v>
      </c>
      <c r="H598" s="76">
        <f>H599+H600+H601</f>
        <v>2537</v>
      </c>
    </row>
    <row r="599" spans="2:8" ht="40.15" customHeight="1">
      <c r="B599" s="578"/>
      <c r="C599" s="81"/>
      <c r="D599" s="234"/>
      <c r="E599" s="234"/>
      <c r="F599" s="350" t="s">
        <v>558</v>
      </c>
      <c r="G599" s="540" t="s">
        <v>97</v>
      </c>
      <c r="H599" s="112">
        <v>1105</v>
      </c>
    </row>
    <row r="600" spans="2:8" ht="24" customHeight="1">
      <c r="B600" s="578"/>
      <c r="C600" s="81"/>
      <c r="D600" s="234"/>
      <c r="E600" s="234"/>
      <c r="F600" s="350" t="s">
        <v>214</v>
      </c>
      <c r="G600" s="541"/>
      <c r="H600" s="112">
        <v>1032</v>
      </c>
    </row>
    <row r="601" spans="2:8" ht="35.450000000000003" customHeight="1">
      <c r="B601" s="578"/>
      <c r="C601" s="81"/>
      <c r="D601" s="234"/>
      <c r="E601" s="234"/>
      <c r="F601" s="272" t="s">
        <v>559</v>
      </c>
      <c r="G601" s="541"/>
      <c r="H601" s="112">
        <v>400</v>
      </c>
    </row>
    <row r="602" spans="2:8" ht="23.25" customHeight="1">
      <c r="B602" s="578"/>
      <c r="C602" s="81"/>
      <c r="D602" s="234"/>
      <c r="E602" s="234"/>
      <c r="F602" s="352"/>
      <c r="G602" s="245" t="s">
        <v>216</v>
      </c>
      <c r="H602" s="76">
        <f>H603+H604+H605+H606</f>
        <v>2009.7</v>
      </c>
    </row>
    <row r="603" spans="2:8" ht="37.15" customHeight="1">
      <c r="B603" s="578"/>
      <c r="C603" s="81"/>
      <c r="D603" s="234"/>
      <c r="E603" s="234"/>
      <c r="F603" s="289" t="s">
        <v>1030</v>
      </c>
      <c r="G603" s="540" t="s">
        <v>217</v>
      </c>
      <c r="H603" s="354">
        <v>550</v>
      </c>
    </row>
    <row r="604" spans="2:8" ht="38.25" customHeight="1">
      <c r="B604" s="578"/>
      <c r="C604" s="81"/>
      <c r="D604" s="234"/>
      <c r="E604" s="234"/>
      <c r="F604" s="104" t="s">
        <v>1031</v>
      </c>
      <c r="G604" s="541"/>
      <c r="H604" s="354">
        <v>450</v>
      </c>
    </row>
    <row r="605" spans="2:8" ht="37.9" customHeight="1">
      <c r="B605" s="578"/>
      <c r="C605" s="81"/>
      <c r="D605" s="234"/>
      <c r="E605" s="234"/>
      <c r="F605" s="289" t="s">
        <v>1032</v>
      </c>
      <c r="G605" s="541"/>
      <c r="H605" s="354">
        <v>391.5</v>
      </c>
    </row>
    <row r="606" spans="2:8" ht="44.25" customHeight="1">
      <c r="B606" s="578"/>
      <c r="C606" s="81"/>
      <c r="D606" s="234"/>
      <c r="E606" s="234"/>
      <c r="F606" s="289" t="s">
        <v>1033</v>
      </c>
      <c r="G606" s="542"/>
      <c r="H606" s="354">
        <v>618.20000000000005</v>
      </c>
    </row>
    <row r="607" spans="2:8" ht="28.5" customHeight="1">
      <c r="B607" s="578"/>
      <c r="C607" s="81"/>
      <c r="D607" s="234"/>
      <c r="E607" s="234"/>
      <c r="F607" s="352"/>
      <c r="G607" s="246" t="s">
        <v>142</v>
      </c>
      <c r="H607" s="76">
        <f>H608+H609+H610+H611+H612</f>
        <v>3876.5</v>
      </c>
    </row>
    <row r="608" spans="2:8" ht="28.15" customHeight="1">
      <c r="B608" s="578"/>
      <c r="C608" s="81"/>
      <c r="D608" s="234"/>
      <c r="E608" s="234"/>
      <c r="F608" s="104" t="s">
        <v>995</v>
      </c>
      <c r="G608" s="540" t="s">
        <v>97</v>
      </c>
      <c r="H608" s="114">
        <v>600.5</v>
      </c>
    </row>
    <row r="609" spans="2:8" ht="34.5" customHeight="1">
      <c r="B609" s="578"/>
      <c r="C609" s="81"/>
      <c r="D609" s="234"/>
      <c r="E609" s="234"/>
      <c r="F609" s="104" t="s">
        <v>996</v>
      </c>
      <c r="G609" s="541"/>
      <c r="H609" s="114">
        <v>1920</v>
      </c>
    </row>
    <row r="610" spans="2:8" ht="46.5" customHeight="1">
      <c r="B610" s="578"/>
      <c r="C610" s="81"/>
      <c r="D610" s="234"/>
      <c r="E610" s="234"/>
      <c r="F610" s="104" t="s">
        <v>997</v>
      </c>
      <c r="G610" s="541"/>
      <c r="H610" s="114">
        <v>420</v>
      </c>
    </row>
    <row r="611" spans="2:8" ht="25.9" customHeight="1">
      <c r="B611" s="578"/>
      <c r="C611" s="81"/>
      <c r="D611" s="234"/>
      <c r="E611" s="234"/>
      <c r="F611" s="104" t="s">
        <v>998</v>
      </c>
      <c r="G611" s="541"/>
      <c r="H611" s="114">
        <v>516</v>
      </c>
    </row>
    <row r="612" spans="2:8" ht="41.25" customHeight="1">
      <c r="B612" s="578"/>
      <c r="C612" s="81"/>
      <c r="D612" s="234"/>
      <c r="E612" s="234"/>
      <c r="F612" s="104" t="s">
        <v>999</v>
      </c>
      <c r="G612" s="542"/>
      <c r="H612" s="114">
        <v>420</v>
      </c>
    </row>
    <row r="613" spans="2:8" ht="27.75" customHeight="1">
      <c r="B613" s="578"/>
      <c r="C613" s="81"/>
      <c r="D613" s="234"/>
      <c r="E613" s="234"/>
      <c r="F613" s="77"/>
      <c r="G613" s="79" t="s">
        <v>145</v>
      </c>
      <c r="H613" s="76">
        <f>H614+H615+H616+H617+H618+H619+H620+H621+H622+H623</f>
        <v>8303.2999999999993</v>
      </c>
    </row>
    <row r="614" spans="2:8" ht="34.15" customHeight="1">
      <c r="B614" s="578"/>
      <c r="C614" s="81"/>
      <c r="D614" s="234"/>
      <c r="E614" s="234"/>
      <c r="F614" s="104" t="s">
        <v>1000</v>
      </c>
      <c r="G614" s="540" t="s">
        <v>218</v>
      </c>
      <c r="H614" s="114">
        <v>900</v>
      </c>
    </row>
    <row r="615" spans="2:8" ht="32.25" customHeight="1">
      <c r="B615" s="578"/>
      <c r="C615" s="81"/>
      <c r="D615" s="234"/>
      <c r="E615" s="234"/>
      <c r="F615" s="104" t="s">
        <v>1001</v>
      </c>
      <c r="G615" s="541"/>
      <c r="H615" s="114">
        <v>900</v>
      </c>
    </row>
    <row r="616" spans="2:8" ht="26.45" customHeight="1">
      <c r="B616" s="578"/>
      <c r="C616" s="81"/>
      <c r="D616" s="234"/>
      <c r="E616" s="234"/>
      <c r="F616" s="104" t="s">
        <v>1002</v>
      </c>
      <c r="G616" s="541"/>
      <c r="H616" s="114">
        <v>900</v>
      </c>
    </row>
    <row r="617" spans="2:8" ht="28.9" customHeight="1">
      <c r="B617" s="578"/>
      <c r="C617" s="81"/>
      <c r="D617" s="234"/>
      <c r="E617" s="234"/>
      <c r="F617" s="104" t="s">
        <v>1003</v>
      </c>
      <c r="G617" s="541"/>
      <c r="H617" s="114">
        <v>900</v>
      </c>
    </row>
    <row r="618" spans="2:8" ht="25.15" customHeight="1">
      <c r="B618" s="578"/>
      <c r="C618" s="81"/>
      <c r="D618" s="234"/>
      <c r="E618" s="234"/>
      <c r="F618" s="104" t="s">
        <v>1004</v>
      </c>
      <c r="G618" s="541"/>
      <c r="H618" s="114">
        <v>900</v>
      </c>
    </row>
    <row r="619" spans="2:8" ht="25.15" customHeight="1">
      <c r="B619" s="578"/>
      <c r="C619" s="81"/>
      <c r="D619" s="234"/>
      <c r="E619" s="234"/>
      <c r="F619" s="104" t="s">
        <v>1005</v>
      </c>
      <c r="G619" s="541"/>
      <c r="H619" s="114">
        <v>903.3</v>
      </c>
    </row>
    <row r="620" spans="2:8" ht="37.5" customHeight="1">
      <c r="B620" s="578"/>
      <c r="C620" s="81"/>
      <c r="D620" s="234"/>
      <c r="E620" s="234"/>
      <c r="F620" s="104" t="s">
        <v>1006</v>
      </c>
      <c r="G620" s="541"/>
      <c r="H620" s="114">
        <v>700</v>
      </c>
    </row>
    <row r="621" spans="2:8" ht="45" customHeight="1">
      <c r="B621" s="578"/>
      <c r="C621" s="81"/>
      <c r="D621" s="234"/>
      <c r="E621" s="234"/>
      <c r="F621" s="104" t="s">
        <v>1007</v>
      </c>
      <c r="G621" s="541"/>
      <c r="H621" s="114">
        <v>600</v>
      </c>
    </row>
    <row r="622" spans="2:8" ht="37.5" customHeight="1">
      <c r="B622" s="578"/>
      <c r="C622" s="81"/>
      <c r="D622" s="234"/>
      <c r="E622" s="234"/>
      <c r="F622" s="104" t="s">
        <v>1008</v>
      </c>
      <c r="G622" s="541"/>
      <c r="H622" s="114">
        <v>700</v>
      </c>
    </row>
    <row r="623" spans="2:8" ht="22.9" customHeight="1">
      <c r="B623" s="578"/>
      <c r="C623" s="81"/>
      <c r="D623" s="234"/>
      <c r="E623" s="234"/>
      <c r="F623" s="104" t="s">
        <v>1009</v>
      </c>
      <c r="G623" s="542"/>
      <c r="H623" s="114">
        <v>900</v>
      </c>
    </row>
    <row r="624" spans="2:8" ht="26.25" customHeight="1">
      <c r="B624" s="578"/>
      <c r="C624" s="81"/>
      <c r="D624" s="234"/>
      <c r="E624" s="234"/>
      <c r="F624" s="352"/>
      <c r="G624" s="79" t="s">
        <v>147</v>
      </c>
      <c r="H624" s="76">
        <f>H625+H626+H627+H628+H629</f>
        <v>3120</v>
      </c>
    </row>
    <row r="625" spans="2:8" ht="30" customHeight="1">
      <c r="B625" s="578"/>
      <c r="C625" s="81"/>
      <c r="D625" s="234"/>
      <c r="E625" s="234"/>
      <c r="F625" s="104" t="s">
        <v>1058</v>
      </c>
      <c r="G625" s="543" t="s">
        <v>432</v>
      </c>
      <c r="H625" s="357">
        <v>540</v>
      </c>
    </row>
    <row r="626" spans="2:8" ht="49.5" customHeight="1">
      <c r="B626" s="578"/>
      <c r="C626" s="81"/>
      <c r="D626" s="234"/>
      <c r="E626" s="234"/>
      <c r="F626" s="104" t="s">
        <v>1010</v>
      </c>
      <c r="G626" s="544"/>
      <c r="H626" s="114">
        <v>600</v>
      </c>
    </row>
    <row r="627" spans="2:8" ht="24.75" customHeight="1">
      <c r="B627" s="578"/>
      <c r="C627" s="81"/>
      <c r="D627" s="234"/>
      <c r="E627" s="234"/>
      <c r="F627" s="351" t="s">
        <v>1011</v>
      </c>
      <c r="G627" s="543" t="s">
        <v>219</v>
      </c>
      <c r="H627" s="357">
        <v>540</v>
      </c>
    </row>
    <row r="628" spans="2:8" ht="36.75" customHeight="1">
      <c r="B628" s="578"/>
      <c r="C628" s="81"/>
      <c r="D628" s="234"/>
      <c r="E628" s="234"/>
      <c r="F628" s="104" t="s">
        <v>1012</v>
      </c>
      <c r="G628" s="544"/>
      <c r="H628" s="114">
        <v>960</v>
      </c>
    </row>
    <row r="629" spans="2:8" ht="36.75" customHeight="1">
      <c r="B629" s="578"/>
      <c r="C629" s="81"/>
      <c r="D629" s="234"/>
      <c r="E629" s="234"/>
      <c r="F629" s="104" t="s">
        <v>1013</v>
      </c>
      <c r="G629" s="358" t="s">
        <v>1014</v>
      </c>
      <c r="H629" s="114">
        <v>480</v>
      </c>
    </row>
    <row r="630" spans="2:8" ht="23.25" customHeight="1">
      <c r="B630" s="578"/>
      <c r="C630" s="81"/>
      <c r="D630" s="234"/>
      <c r="E630" s="234"/>
      <c r="F630" s="352"/>
      <c r="G630" s="79" t="s">
        <v>220</v>
      </c>
      <c r="H630" s="76">
        <f t="shared" ref="H630" si="30">H631+H632+H633+H634</f>
        <v>2572.6999999999998</v>
      </c>
    </row>
    <row r="631" spans="2:8" ht="25.15" customHeight="1">
      <c r="B631" s="578"/>
      <c r="C631" s="81"/>
      <c r="D631" s="234"/>
      <c r="E631" s="234"/>
      <c r="F631" s="359" t="s">
        <v>1016</v>
      </c>
      <c r="G631" s="358" t="s">
        <v>1017</v>
      </c>
      <c r="H631" s="114">
        <v>504</v>
      </c>
    </row>
    <row r="632" spans="2:8" ht="31.5" customHeight="1">
      <c r="B632" s="578"/>
      <c r="C632" s="81"/>
      <c r="D632" s="234"/>
      <c r="E632" s="234"/>
      <c r="F632" s="350" t="s">
        <v>560</v>
      </c>
      <c r="G632" s="358" t="s">
        <v>1059</v>
      </c>
      <c r="H632" s="114">
        <v>840</v>
      </c>
    </row>
    <row r="633" spans="2:8" ht="27" customHeight="1">
      <c r="B633" s="578"/>
      <c r="C633" s="81"/>
      <c r="D633" s="234"/>
      <c r="E633" s="234"/>
      <c r="F633" s="350" t="s">
        <v>606</v>
      </c>
      <c r="G633" s="358" t="s">
        <v>1060</v>
      </c>
      <c r="H633" s="114">
        <v>576</v>
      </c>
    </row>
    <row r="634" spans="2:8" ht="29.45" customHeight="1">
      <c r="B634" s="578"/>
      <c r="C634" s="81"/>
      <c r="D634" s="234"/>
      <c r="E634" s="234"/>
      <c r="F634" s="351" t="s">
        <v>1015</v>
      </c>
      <c r="G634" s="360" t="s">
        <v>1061</v>
      </c>
      <c r="H634" s="114">
        <v>652.70000000000005</v>
      </c>
    </row>
    <row r="635" spans="2:8" ht="31.9" customHeight="1">
      <c r="B635" s="578"/>
      <c r="C635" s="241">
        <v>11002</v>
      </c>
      <c r="D635" s="545" t="s">
        <v>221</v>
      </c>
      <c r="E635" s="546"/>
      <c r="F635" s="547"/>
      <c r="G635" s="314"/>
      <c r="H635" s="76">
        <f>H636+H638+H640+H642</f>
        <v>55520.800000000003</v>
      </c>
    </row>
    <row r="636" spans="2:8" ht="31.9" customHeight="1">
      <c r="B636" s="578"/>
      <c r="C636" s="233"/>
      <c r="D636" s="234"/>
      <c r="E636" s="234"/>
      <c r="F636" s="121"/>
      <c r="G636" s="227" t="s">
        <v>470</v>
      </c>
      <c r="H636" s="76">
        <f>H637</f>
        <v>45868.5</v>
      </c>
    </row>
    <row r="637" spans="2:8" ht="29.45" customHeight="1">
      <c r="B637" s="578"/>
      <c r="C637" s="81"/>
      <c r="D637" s="234"/>
      <c r="E637" s="234"/>
      <c r="F637" s="234"/>
      <c r="G637" s="287" t="s">
        <v>222</v>
      </c>
      <c r="H637" s="112">
        <v>45868.5</v>
      </c>
    </row>
    <row r="638" spans="2:8" ht="24" customHeight="1">
      <c r="B638" s="578"/>
      <c r="C638" s="81"/>
      <c r="D638" s="234"/>
      <c r="E638" s="234"/>
      <c r="F638" s="234"/>
      <c r="G638" s="254" t="s">
        <v>216</v>
      </c>
      <c r="H638" s="76">
        <f>H639</f>
        <v>2914.3</v>
      </c>
    </row>
    <row r="639" spans="2:8" ht="27" customHeight="1">
      <c r="B639" s="578"/>
      <c r="C639" s="81"/>
      <c r="D639" s="234"/>
      <c r="E639" s="234"/>
      <c r="F639" s="234"/>
      <c r="G639" s="287" t="s">
        <v>223</v>
      </c>
      <c r="H639" s="112">
        <v>2914.3</v>
      </c>
    </row>
    <row r="640" spans="2:8" ht="24" customHeight="1">
      <c r="B640" s="578"/>
      <c r="C640" s="81"/>
      <c r="D640" s="234"/>
      <c r="E640" s="234"/>
      <c r="F640" s="234"/>
      <c r="G640" s="254" t="s">
        <v>145</v>
      </c>
      <c r="H640" s="76">
        <f t="shared" ref="H640" si="31">H641</f>
        <v>3773.3</v>
      </c>
    </row>
    <row r="641" spans="2:8" ht="25.15" customHeight="1">
      <c r="B641" s="578"/>
      <c r="C641" s="81"/>
      <c r="D641" s="234"/>
      <c r="E641" s="234"/>
      <c r="F641" s="234"/>
      <c r="G641" s="287" t="s">
        <v>218</v>
      </c>
      <c r="H641" s="112">
        <f>3591.8+181.5</f>
        <v>3773.3</v>
      </c>
    </row>
    <row r="642" spans="2:8" ht="24" customHeight="1">
      <c r="B642" s="578"/>
      <c r="C642" s="81"/>
      <c r="D642" s="234"/>
      <c r="E642" s="234"/>
      <c r="F642" s="234"/>
      <c r="G642" s="254" t="s">
        <v>147</v>
      </c>
      <c r="H642" s="76">
        <f t="shared" ref="H642" si="32">H643</f>
        <v>2964.7000000000003</v>
      </c>
    </row>
    <row r="643" spans="2:8" ht="27.6" customHeight="1">
      <c r="B643" s="579"/>
      <c r="C643" s="361"/>
      <c r="D643" s="324"/>
      <c r="E643" s="324"/>
      <c r="F643" s="324"/>
      <c r="G643" s="362" t="s">
        <v>224</v>
      </c>
      <c r="H643" s="112">
        <f>2782.3+182.4</f>
        <v>2964.7000000000003</v>
      </c>
    </row>
    <row r="644" spans="2:8" ht="36" customHeight="1">
      <c r="B644" s="261">
        <v>1198</v>
      </c>
      <c r="C644" s="515" t="s">
        <v>225</v>
      </c>
      <c r="D644" s="516"/>
      <c r="E644" s="516"/>
      <c r="F644" s="517"/>
      <c r="G644" s="383"/>
      <c r="H644" s="76">
        <f>+H645+H648</f>
        <v>53436.2</v>
      </c>
    </row>
    <row r="645" spans="2:8" ht="36.6" customHeight="1">
      <c r="B645" s="599"/>
      <c r="C645" s="79">
        <v>11001</v>
      </c>
      <c r="D645" s="609" t="s">
        <v>226</v>
      </c>
      <c r="E645" s="609"/>
      <c r="F645" s="609"/>
      <c r="G645" s="255" t="s">
        <v>470</v>
      </c>
      <c r="H645" s="363">
        <f>H646+H647</f>
        <v>41436.199999999997</v>
      </c>
    </row>
    <row r="646" spans="2:8" ht="25.9" customHeight="1">
      <c r="B646" s="552"/>
      <c r="C646" s="244"/>
      <c r="D646" s="364"/>
      <c r="E646" s="364"/>
      <c r="F646" s="364"/>
      <c r="G646" s="353" t="s">
        <v>684</v>
      </c>
      <c r="H646" s="365">
        <v>31436.2</v>
      </c>
    </row>
    <row r="647" spans="2:8" ht="27.6" customHeight="1">
      <c r="B647" s="552"/>
      <c r="C647" s="244"/>
      <c r="D647" s="364"/>
      <c r="E647" s="364"/>
      <c r="F647" s="364"/>
      <c r="G647" s="353" t="s">
        <v>659</v>
      </c>
      <c r="H647" s="365">
        <v>10000</v>
      </c>
    </row>
    <row r="648" spans="2:8" ht="51.6" customHeight="1">
      <c r="B648" s="552"/>
      <c r="C648" s="79">
        <v>11004</v>
      </c>
      <c r="D648" s="609" t="s">
        <v>227</v>
      </c>
      <c r="E648" s="609"/>
      <c r="F648" s="609"/>
      <c r="G648" s="255" t="s">
        <v>470</v>
      </c>
      <c r="H648" s="363">
        <f t="shared" ref="H648" si="33">H649</f>
        <v>12000</v>
      </c>
    </row>
    <row r="649" spans="2:8" ht="31.15" customHeight="1">
      <c r="B649" s="553"/>
      <c r="C649" s="244"/>
      <c r="D649" s="364"/>
      <c r="E649" s="364"/>
      <c r="F649" s="364"/>
      <c r="G649" s="353" t="s">
        <v>685</v>
      </c>
      <c r="H649" s="365">
        <v>12000</v>
      </c>
    </row>
    <row r="650" spans="2:8" s="92" customFormat="1" ht="38.450000000000003" customHeight="1">
      <c r="B650" s="95">
        <v>1215</v>
      </c>
      <c r="C650" s="518" t="s">
        <v>426</v>
      </c>
      <c r="D650" s="519"/>
      <c r="E650" s="519"/>
      <c r="F650" s="520"/>
      <c r="G650" s="230"/>
      <c r="H650" s="76">
        <f>H651+H653+H655+H657</f>
        <v>168280</v>
      </c>
    </row>
    <row r="651" spans="2:8" ht="42.6" customHeight="1">
      <c r="B651" s="578"/>
      <c r="C651" s="243">
        <v>12001</v>
      </c>
      <c r="D651" s="545" t="s">
        <v>543</v>
      </c>
      <c r="E651" s="546"/>
      <c r="F651" s="547"/>
      <c r="G651" s="227" t="s">
        <v>470</v>
      </c>
      <c r="H651" s="76">
        <f>H652</f>
        <v>141720</v>
      </c>
    </row>
    <row r="652" spans="2:8" ht="31.15" customHeight="1">
      <c r="B652" s="578"/>
      <c r="C652" s="243"/>
      <c r="D652" s="256"/>
      <c r="E652" s="256"/>
      <c r="F652" s="256"/>
      <c r="G652" s="277" t="s">
        <v>1052</v>
      </c>
      <c r="H652" s="112">
        <v>141720</v>
      </c>
    </row>
    <row r="653" spans="2:8" ht="37.15" customHeight="1">
      <c r="B653" s="578"/>
      <c r="C653" s="243">
        <v>12002</v>
      </c>
      <c r="D653" s="545" t="s">
        <v>542</v>
      </c>
      <c r="E653" s="546"/>
      <c r="F653" s="547"/>
      <c r="G653" s="227" t="s">
        <v>470</v>
      </c>
      <c r="H653" s="76">
        <f>H654</f>
        <v>4000</v>
      </c>
    </row>
    <row r="654" spans="2:8" ht="34.9" customHeight="1">
      <c r="B654" s="578"/>
      <c r="C654" s="243"/>
      <c r="D654" s="247"/>
      <c r="E654" s="248"/>
      <c r="F654" s="249"/>
      <c r="G654" s="110" t="s">
        <v>1054</v>
      </c>
      <c r="H654" s="112">
        <v>4000</v>
      </c>
    </row>
    <row r="655" spans="2:8" ht="87.75" customHeight="1">
      <c r="B655" s="578"/>
      <c r="C655" s="243">
        <v>12004</v>
      </c>
      <c r="D655" s="545" t="s">
        <v>1053</v>
      </c>
      <c r="E655" s="546"/>
      <c r="F655" s="547"/>
      <c r="G655" s="227" t="s">
        <v>470</v>
      </c>
      <c r="H655" s="76">
        <f>H656</f>
        <v>4560</v>
      </c>
    </row>
    <row r="656" spans="2:8" ht="34.9" customHeight="1">
      <c r="B656" s="578"/>
      <c r="C656" s="243"/>
      <c r="D656" s="247"/>
      <c r="E656" s="248"/>
      <c r="F656" s="249"/>
      <c r="G656" s="110" t="s">
        <v>97</v>
      </c>
      <c r="H656" s="112">
        <v>4560</v>
      </c>
    </row>
    <row r="657" spans="2:8" ht="37.15" customHeight="1">
      <c r="B657" s="578"/>
      <c r="C657" s="233">
        <v>12006</v>
      </c>
      <c r="D657" s="551" t="s">
        <v>229</v>
      </c>
      <c r="E657" s="551"/>
      <c r="F657" s="551"/>
      <c r="G657" s="227" t="s">
        <v>470</v>
      </c>
      <c r="H657" s="76">
        <f>H658</f>
        <v>18000</v>
      </c>
    </row>
    <row r="658" spans="2:8" ht="36.6" customHeight="1">
      <c r="B658" s="579"/>
      <c r="C658" s="81"/>
      <c r="D658" s="234"/>
      <c r="E658" s="234"/>
      <c r="F658" s="234"/>
      <c r="G658" s="277" t="s">
        <v>660</v>
      </c>
      <c r="H658" s="112">
        <v>18000</v>
      </c>
    </row>
    <row r="659" spans="2:8" ht="40.15" customHeight="1">
      <c r="B659" s="79">
        <v>1227</v>
      </c>
      <c r="C659" s="515" t="s">
        <v>591</v>
      </c>
      <c r="D659" s="516"/>
      <c r="E659" s="516"/>
      <c r="F659" s="517"/>
      <c r="G659" s="122"/>
      <c r="H659" s="76">
        <f>+H660+H662+H664</f>
        <v>803647.5</v>
      </c>
    </row>
    <row r="660" spans="2:8" ht="31.9" customHeight="1">
      <c r="B660" s="537"/>
      <c r="C660" s="243">
        <v>11001</v>
      </c>
      <c r="D660" s="514" t="s">
        <v>592</v>
      </c>
      <c r="E660" s="514"/>
      <c r="F660" s="514"/>
      <c r="G660" s="227" t="s">
        <v>470</v>
      </c>
      <c r="H660" s="76">
        <f t="shared" ref="H660:H664" si="34">H661</f>
        <v>218934.3</v>
      </c>
    </row>
    <row r="661" spans="2:8" ht="32.450000000000003" customHeight="1">
      <c r="B661" s="538"/>
      <c r="C661" s="243"/>
      <c r="D661" s="256"/>
      <c r="E661" s="256"/>
      <c r="F661" s="256"/>
      <c r="G661" s="110" t="s">
        <v>291</v>
      </c>
      <c r="H661" s="112">
        <v>218934.3</v>
      </c>
    </row>
    <row r="662" spans="2:8" ht="39.75" customHeight="1">
      <c r="B662" s="538"/>
      <c r="C662" s="243">
        <v>11002</v>
      </c>
      <c r="D662" s="514" t="s">
        <v>593</v>
      </c>
      <c r="E662" s="514"/>
      <c r="F662" s="514"/>
      <c r="G662" s="227" t="s">
        <v>470</v>
      </c>
      <c r="H662" s="76">
        <f t="shared" si="34"/>
        <v>231467.3</v>
      </c>
    </row>
    <row r="663" spans="2:8" ht="32.450000000000003" customHeight="1">
      <c r="B663" s="538"/>
      <c r="C663" s="243"/>
      <c r="D663" s="256"/>
      <c r="E663" s="256"/>
      <c r="F663" s="256"/>
      <c r="G663" s="110" t="s">
        <v>291</v>
      </c>
      <c r="H663" s="112">
        <v>231467.3</v>
      </c>
    </row>
    <row r="664" spans="2:8" ht="36.6" customHeight="1">
      <c r="B664" s="538"/>
      <c r="C664" s="243">
        <v>11003</v>
      </c>
      <c r="D664" s="514" t="s">
        <v>594</v>
      </c>
      <c r="E664" s="514"/>
      <c r="F664" s="514"/>
      <c r="G664" s="227" t="s">
        <v>470</v>
      </c>
      <c r="H664" s="76">
        <f t="shared" si="34"/>
        <v>353245.9</v>
      </c>
    </row>
    <row r="665" spans="2:8" ht="34.15" customHeight="1">
      <c r="B665" s="539"/>
      <c r="C665" s="243"/>
      <c r="D665" s="256"/>
      <c r="E665" s="256"/>
      <c r="F665" s="256"/>
      <c r="G665" s="110" t="s">
        <v>291</v>
      </c>
      <c r="H665" s="112">
        <v>353245.9</v>
      </c>
    </row>
    <row r="666" spans="2:8" ht="36" customHeight="1">
      <c r="B666" s="534" t="s">
        <v>0</v>
      </c>
      <c r="C666" s="535"/>
      <c r="D666" s="535"/>
      <c r="E666" s="535"/>
      <c r="F666" s="535"/>
      <c r="G666" s="536"/>
      <c r="H666" s="386">
        <f>H667+H670+H673</f>
        <v>2605252</v>
      </c>
    </row>
    <row r="667" spans="2:8" ht="39.75" customHeight="1">
      <c r="B667" s="262">
        <v>1003</v>
      </c>
      <c r="C667" s="515" t="s">
        <v>299</v>
      </c>
      <c r="D667" s="516"/>
      <c r="E667" s="516"/>
      <c r="F667" s="517"/>
      <c r="G667" s="385"/>
      <c r="H667" s="76">
        <f t="shared" ref="H667" si="35">H668</f>
        <v>2335252</v>
      </c>
    </row>
    <row r="668" spans="2:8" ht="49.9" customHeight="1">
      <c r="B668" s="537"/>
      <c r="C668" s="233">
        <v>11001</v>
      </c>
      <c r="D668" s="545" t="s">
        <v>300</v>
      </c>
      <c r="E668" s="546"/>
      <c r="F668" s="547"/>
      <c r="G668" s="227" t="s">
        <v>0</v>
      </c>
      <c r="H668" s="76">
        <f>H669</f>
        <v>2335252</v>
      </c>
    </row>
    <row r="669" spans="2:8" ht="34.15" customHeight="1">
      <c r="B669" s="539"/>
      <c r="C669" s="267"/>
      <c r="D669" s="268"/>
      <c r="E669" s="268"/>
      <c r="F669" s="268"/>
      <c r="G669" s="110" t="s">
        <v>301</v>
      </c>
      <c r="H669" s="222">
        <v>2335252</v>
      </c>
    </row>
    <row r="670" spans="2:8" ht="37.5" customHeight="1">
      <c r="B670" s="227">
        <v>1188</v>
      </c>
      <c r="C670" s="515" t="s">
        <v>491</v>
      </c>
      <c r="D670" s="516"/>
      <c r="E670" s="516"/>
      <c r="F670" s="517"/>
      <c r="G670" s="233"/>
      <c r="H670" s="76">
        <f t="shared" ref="H670" si="36">H671</f>
        <v>170000</v>
      </c>
    </row>
    <row r="671" spans="2:8" ht="54.75" customHeight="1">
      <c r="B671" s="599"/>
      <c r="C671" s="233">
        <v>11001</v>
      </c>
      <c r="D671" s="551" t="s">
        <v>302</v>
      </c>
      <c r="E671" s="551"/>
      <c r="F671" s="551"/>
      <c r="G671" s="227" t="s">
        <v>0</v>
      </c>
      <c r="H671" s="76">
        <f>H672</f>
        <v>170000</v>
      </c>
    </row>
    <row r="672" spans="2:8" ht="39" customHeight="1">
      <c r="B672" s="553"/>
      <c r="C672" s="267"/>
      <c r="D672" s="268"/>
      <c r="E672" s="268"/>
      <c r="F672" s="268"/>
      <c r="G672" s="110" t="s">
        <v>670</v>
      </c>
      <c r="H672" s="222">
        <v>170000</v>
      </c>
    </row>
    <row r="673" spans="2:8" ht="34.5" customHeight="1">
      <c r="B673" s="262">
        <v>1191</v>
      </c>
      <c r="C673" s="515" t="s">
        <v>303</v>
      </c>
      <c r="D673" s="516"/>
      <c r="E673" s="516"/>
      <c r="F673" s="517"/>
      <c r="G673" s="109"/>
      <c r="H673" s="76">
        <f>H674</f>
        <v>100000</v>
      </c>
    </row>
    <row r="674" spans="2:8" ht="62.45" customHeight="1">
      <c r="B674" s="538"/>
      <c r="C674" s="233">
        <v>11003</v>
      </c>
      <c r="D674" s="551" t="s">
        <v>492</v>
      </c>
      <c r="E674" s="551"/>
      <c r="F674" s="551"/>
      <c r="G674" s="227" t="s">
        <v>0</v>
      </c>
      <c r="H674" s="76">
        <f>H675</f>
        <v>100000</v>
      </c>
    </row>
    <row r="675" spans="2:8" ht="34.5" customHeight="1">
      <c r="B675" s="539"/>
      <c r="C675" s="233"/>
      <c r="D675" s="234"/>
      <c r="E675" s="104"/>
      <c r="F675" s="104"/>
      <c r="G675" s="313" t="s">
        <v>678</v>
      </c>
      <c r="H675" s="112">
        <v>100000</v>
      </c>
    </row>
    <row r="676" spans="2:8" ht="34.5" customHeight="1">
      <c r="B676" s="534" t="s">
        <v>92</v>
      </c>
      <c r="C676" s="535"/>
      <c r="D676" s="535"/>
      <c r="E676" s="535"/>
      <c r="F676" s="535"/>
      <c r="G676" s="536"/>
      <c r="H676" s="386">
        <f t="shared" ref="H676:H678" si="37">H677</f>
        <v>215320</v>
      </c>
    </row>
    <row r="677" spans="2:8" ht="42.75" customHeight="1">
      <c r="B677" s="366">
        <v>1177</v>
      </c>
      <c r="C677" s="515" t="s">
        <v>304</v>
      </c>
      <c r="D677" s="516"/>
      <c r="E677" s="516"/>
      <c r="F677" s="517"/>
      <c r="G677" s="258"/>
      <c r="H677" s="76">
        <f t="shared" si="37"/>
        <v>215320</v>
      </c>
    </row>
    <row r="678" spans="2:8" ht="65.25" customHeight="1">
      <c r="B678" s="599"/>
      <c r="C678" s="233">
        <v>11001</v>
      </c>
      <c r="D678" s="551" t="s">
        <v>305</v>
      </c>
      <c r="E678" s="551"/>
      <c r="F678" s="551"/>
      <c r="G678" s="227" t="s">
        <v>92</v>
      </c>
      <c r="H678" s="76">
        <f t="shared" si="37"/>
        <v>215320</v>
      </c>
    </row>
    <row r="679" spans="2:8" ht="42" customHeight="1">
      <c r="B679" s="553"/>
      <c r="C679" s="342"/>
      <c r="D679" s="367"/>
      <c r="E679" s="367"/>
      <c r="F679" s="367"/>
      <c r="G679" s="368" t="s">
        <v>306</v>
      </c>
      <c r="H679" s="222">
        <v>215320</v>
      </c>
    </row>
    <row r="680" spans="2:8" ht="30.75" customHeight="1">
      <c r="B680" s="534" t="s">
        <v>307</v>
      </c>
      <c r="C680" s="535"/>
      <c r="D680" s="535"/>
      <c r="E680" s="535"/>
      <c r="F680" s="535"/>
      <c r="G680" s="536"/>
      <c r="H680" s="387">
        <f>H681+H686+H689+H693</f>
        <v>1341887.7</v>
      </c>
    </row>
    <row r="681" spans="2:8" s="92" customFormat="1" ht="28.5" customHeight="1">
      <c r="B681" s="93">
        <v>1028</v>
      </c>
      <c r="C681" s="530" t="s">
        <v>308</v>
      </c>
      <c r="D681" s="531"/>
      <c r="E681" s="531"/>
      <c r="F681" s="532"/>
      <c r="G681" s="93"/>
      <c r="H681" s="382">
        <f>+H682+H684</f>
        <v>431644.5</v>
      </c>
    </row>
    <row r="682" spans="2:8" s="92" customFormat="1" ht="33" customHeight="1">
      <c r="B682" s="600"/>
      <c r="C682" s="93">
        <v>11001</v>
      </c>
      <c r="D682" s="596" t="s">
        <v>309</v>
      </c>
      <c r="E682" s="597"/>
      <c r="F682" s="598"/>
      <c r="G682" s="93" t="s">
        <v>307</v>
      </c>
      <c r="H682" s="382">
        <f t="shared" ref="H682:H684" si="38">+H683</f>
        <v>43380.5</v>
      </c>
    </row>
    <row r="683" spans="2:8" s="92" customFormat="1" ht="25.15" customHeight="1">
      <c r="B683" s="601"/>
      <c r="C683" s="93"/>
      <c r="D683" s="93"/>
      <c r="E683" s="93"/>
      <c r="F683" s="93"/>
      <c r="G683" s="158" t="s">
        <v>310</v>
      </c>
      <c r="H683" s="388">
        <v>43380.5</v>
      </c>
    </row>
    <row r="684" spans="2:8" s="92" customFormat="1" ht="30" customHeight="1">
      <c r="B684" s="601"/>
      <c r="C684" s="93">
        <v>11002</v>
      </c>
      <c r="D684" s="603" t="s">
        <v>865</v>
      </c>
      <c r="E684" s="604"/>
      <c r="F684" s="605"/>
      <c r="G684" s="93" t="s">
        <v>307</v>
      </c>
      <c r="H684" s="382">
        <f t="shared" si="38"/>
        <v>388264</v>
      </c>
    </row>
    <row r="685" spans="2:8" s="92" customFormat="1" ht="22.15" customHeight="1">
      <c r="B685" s="602"/>
      <c r="C685" s="93"/>
      <c r="D685" s="93"/>
      <c r="E685" s="93"/>
      <c r="F685" s="93"/>
      <c r="G685" s="389" t="s">
        <v>617</v>
      </c>
      <c r="H685" s="388">
        <v>388264</v>
      </c>
    </row>
    <row r="686" spans="2:8" s="92" customFormat="1" ht="34.9" customHeight="1">
      <c r="B686" s="94">
        <v>1085</v>
      </c>
      <c r="C686" s="518" t="s">
        <v>311</v>
      </c>
      <c r="D686" s="519"/>
      <c r="E686" s="519"/>
      <c r="F686" s="520"/>
      <c r="G686" s="93"/>
      <c r="H686" s="382">
        <f>H687</f>
        <v>121024.7</v>
      </c>
    </row>
    <row r="687" spans="2:8" ht="49.9" customHeight="1">
      <c r="B687" s="537"/>
      <c r="C687" s="241">
        <v>11001</v>
      </c>
      <c r="D687" s="593" t="s">
        <v>312</v>
      </c>
      <c r="E687" s="594"/>
      <c r="F687" s="595"/>
      <c r="G687" s="227" t="s">
        <v>307</v>
      </c>
      <c r="H687" s="76">
        <f>H688</f>
        <v>121024.7</v>
      </c>
    </row>
    <row r="688" spans="2:8" ht="35.25" customHeight="1">
      <c r="B688" s="539"/>
      <c r="C688" s="233"/>
      <c r="D688" s="256"/>
      <c r="E688" s="256"/>
      <c r="F688" s="256"/>
      <c r="G688" s="277" t="s">
        <v>313</v>
      </c>
      <c r="H688" s="112">
        <v>121024.7</v>
      </c>
    </row>
    <row r="689" spans="1:8" s="92" customFormat="1" ht="32.25" customHeight="1">
      <c r="B689" s="94">
        <v>1089</v>
      </c>
      <c r="C689" s="518" t="s">
        <v>314</v>
      </c>
      <c r="D689" s="519"/>
      <c r="E689" s="519"/>
      <c r="F689" s="520"/>
      <c r="G689" s="93"/>
      <c r="H689" s="382">
        <f t="shared" ref="H689" si="39">+H690</f>
        <v>752861.8</v>
      </c>
    </row>
    <row r="690" spans="1:8" s="92" customFormat="1" ht="40.5" customHeight="1">
      <c r="B690" s="600"/>
      <c r="C690" s="390">
        <v>11001</v>
      </c>
      <c r="D690" s="596" t="s">
        <v>315</v>
      </c>
      <c r="E690" s="597"/>
      <c r="F690" s="598"/>
      <c r="G690" s="93" t="s">
        <v>307</v>
      </c>
      <c r="H690" s="382">
        <f>H691+H692</f>
        <v>752861.8</v>
      </c>
    </row>
    <row r="691" spans="1:8" s="92" customFormat="1" ht="25.15" customHeight="1">
      <c r="B691" s="601"/>
      <c r="C691" s="390"/>
      <c r="D691" s="390"/>
      <c r="E691" s="390"/>
      <c r="F691" s="390"/>
      <c r="G691" s="389" t="s">
        <v>316</v>
      </c>
      <c r="H691" s="388">
        <v>675839.4</v>
      </c>
    </row>
    <row r="692" spans="1:8" s="92" customFormat="1" ht="24.6" customHeight="1">
      <c r="B692" s="602"/>
      <c r="C692" s="390"/>
      <c r="D692" s="390"/>
      <c r="E692" s="390"/>
      <c r="F692" s="390"/>
      <c r="G692" s="389" t="s">
        <v>317</v>
      </c>
      <c r="H692" s="388">
        <v>77022.399999999994</v>
      </c>
    </row>
    <row r="693" spans="1:8" s="92" customFormat="1" ht="31.5" customHeight="1">
      <c r="B693" s="265">
        <v>1090</v>
      </c>
      <c r="C693" s="518" t="s">
        <v>318</v>
      </c>
      <c r="D693" s="519"/>
      <c r="E693" s="519"/>
      <c r="F693" s="520"/>
      <c r="G693" s="391"/>
      <c r="H693" s="382">
        <f>H694</f>
        <v>36356.699999999997</v>
      </c>
    </row>
    <row r="694" spans="1:8" ht="42.75" customHeight="1">
      <c r="B694" s="552"/>
      <c r="C694" s="233">
        <v>11003</v>
      </c>
      <c r="D694" s="551" t="s">
        <v>320</v>
      </c>
      <c r="E694" s="551"/>
      <c r="F694" s="551"/>
      <c r="G694" s="227" t="s">
        <v>319</v>
      </c>
      <c r="H694" s="76">
        <f t="shared" ref="H694" si="40">H695</f>
        <v>36356.699999999997</v>
      </c>
    </row>
    <row r="695" spans="1:8" ht="35.25" customHeight="1">
      <c r="B695" s="553"/>
      <c r="C695" s="267"/>
      <c r="D695" s="268"/>
      <c r="E695" s="268"/>
      <c r="F695" s="268"/>
      <c r="G695" s="110" t="s">
        <v>321</v>
      </c>
      <c r="H695" s="222">
        <v>36356.699999999997</v>
      </c>
    </row>
    <row r="696" spans="1:8" s="92" customFormat="1" ht="35.25" customHeight="1">
      <c r="B696" s="534" t="s">
        <v>19</v>
      </c>
      <c r="C696" s="535"/>
      <c r="D696" s="535"/>
      <c r="E696" s="535"/>
      <c r="F696" s="535"/>
      <c r="G696" s="536"/>
      <c r="H696" s="392">
        <f>H766+H728+H702+H754+H718+H697+H759+H725</f>
        <v>9349171.4775999989</v>
      </c>
    </row>
    <row r="697" spans="1:8" s="92" customFormat="1" ht="35.25" customHeight="1">
      <c r="B697" s="93">
        <v>1011</v>
      </c>
      <c r="C697" s="518" t="s">
        <v>500</v>
      </c>
      <c r="D697" s="519"/>
      <c r="E697" s="519"/>
      <c r="F697" s="520"/>
      <c r="G697" s="86"/>
      <c r="H697" s="123">
        <f>H698+H700</f>
        <v>41910.899999999994</v>
      </c>
    </row>
    <row r="698" spans="1:8" ht="32.450000000000003" customHeight="1">
      <c r="B698" s="521"/>
      <c r="C698" s="233">
        <v>11005</v>
      </c>
      <c r="D698" s="524" t="s">
        <v>501</v>
      </c>
      <c r="E698" s="524"/>
      <c r="F698" s="524"/>
      <c r="G698" s="227" t="s">
        <v>19</v>
      </c>
      <c r="H698" s="123">
        <f>H699</f>
        <v>23206.6</v>
      </c>
    </row>
    <row r="699" spans="1:8" ht="27.6" customHeight="1">
      <c r="B699" s="522"/>
      <c r="C699" s="369"/>
      <c r="D699" s="86"/>
      <c r="E699" s="86"/>
      <c r="F699" s="86"/>
      <c r="G699" s="124" t="s">
        <v>97</v>
      </c>
      <c r="H699" s="222">
        <v>23206.6</v>
      </c>
    </row>
    <row r="700" spans="1:8" ht="27.6" customHeight="1">
      <c r="B700" s="522"/>
      <c r="C700" s="233">
        <v>11007</v>
      </c>
      <c r="D700" s="370" t="s">
        <v>1076</v>
      </c>
      <c r="E700" s="86"/>
      <c r="F700" s="86"/>
      <c r="G700" s="239" t="s">
        <v>19</v>
      </c>
      <c r="H700" s="240">
        <f>H701</f>
        <v>18704.3</v>
      </c>
    </row>
    <row r="701" spans="1:8" ht="27.6" customHeight="1">
      <c r="B701" s="523"/>
      <c r="C701" s="369"/>
      <c r="D701" s="86"/>
      <c r="E701" s="86"/>
      <c r="F701" s="86"/>
      <c r="G701" s="124" t="s">
        <v>97</v>
      </c>
      <c r="H701" s="222">
        <v>18704.3</v>
      </c>
    </row>
    <row r="702" spans="1:8" s="92" customFormat="1" ht="35.25" customHeight="1">
      <c r="A702" s="96"/>
      <c r="B702" s="93">
        <v>1032</v>
      </c>
      <c r="C702" s="518" t="s">
        <v>335</v>
      </c>
      <c r="D702" s="519"/>
      <c r="E702" s="519"/>
      <c r="F702" s="520"/>
      <c r="G702" s="86"/>
      <c r="H702" s="123">
        <f>H703+H709+H712+H714+H716</f>
        <v>3645138.8999999994</v>
      </c>
    </row>
    <row r="703" spans="1:8" ht="35.25" customHeight="1">
      <c r="A703" s="571"/>
      <c r="B703" s="572"/>
      <c r="C703" s="233">
        <v>11001</v>
      </c>
      <c r="D703" s="524" t="s">
        <v>336</v>
      </c>
      <c r="E703" s="524"/>
      <c r="F703" s="524"/>
      <c r="G703" s="227" t="s">
        <v>19</v>
      </c>
      <c r="H703" s="123">
        <f>SUM(H704:H708)</f>
        <v>3152380.6999999997</v>
      </c>
    </row>
    <row r="704" spans="1:8" ht="22.9" customHeight="1">
      <c r="A704" s="571"/>
      <c r="B704" s="572"/>
      <c r="C704" s="371"/>
      <c r="D704" s="86"/>
      <c r="E704" s="86"/>
      <c r="F704" s="86"/>
      <c r="G704" s="124" t="s">
        <v>337</v>
      </c>
      <c r="H704" s="222">
        <v>518637.9</v>
      </c>
    </row>
    <row r="705" spans="1:8" ht="24" customHeight="1">
      <c r="A705" s="571"/>
      <c r="B705" s="572"/>
      <c r="C705" s="371"/>
      <c r="D705" s="86"/>
      <c r="E705" s="86"/>
      <c r="F705" s="86"/>
      <c r="G705" s="124" t="s">
        <v>338</v>
      </c>
      <c r="H705" s="222">
        <v>490137.59999999998</v>
      </c>
    </row>
    <row r="706" spans="1:8" ht="26.45" customHeight="1">
      <c r="A706" s="571"/>
      <c r="B706" s="572"/>
      <c r="C706" s="371"/>
      <c r="D706" s="86"/>
      <c r="E706" s="86"/>
      <c r="F706" s="86"/>
      <c r="G706" s="124" t="s">
        <v>1078</v>
      </c>
      <c r="H706" s="222">
        <v>286276.40000000002</v>
      </c>
    </row>
    <row r="707" spans="1:8" ht="21.6" customHeight="1">
      <c r="A707" s="571"/>
      <c r="B707" s="572"/>
      <c r="C707" s="371"/>
      <c r="D707" s="86"/>
      <c r="E707" s="86"/>
      <c r="F707" s="86"/>
      <c r="G707" s="113" t="s">
        <v>339</v>
      </c>
      <c r="H707" s="222">
        <v>1378877.2</v>
      </c>
    </row>
    <row r="708" spans="1:8" ht="28.15" customHeight="1">
      <c r="A708" s="571"/>
      <c r="B708" s="572"/>
      <c r="C708" s="371"/>
      <c r="D708" s="86"/>
      <c r="E708" s="86"/>
      <c r="F708" s="86"/>
      <c r="G708" s="113" t="s">
        <v>340</v>
      </c>
      <c r="H708" s="222">
        <v>478451.6</v>
      </c>
    </row>
    <row r="709" spans="1:8" ht="35.25" customHeight="1">
      <c r="A709" s="571"/>
      <c r="B709" s="572"/>
      <c r="C709" s="233">
        <v>11002</v>
      </c>
      <c r="D709" s="524" t="s">
        <v>498</v>
      </c>
      <c r="E709" s="524"/>
      <c r="F709" s="524"/>
      <c r="G709" s="227" t="s">
        <v>19</v>
      </c>
      <c r="H709" s="123">
        <f>SUM(H710:H711)</f>
        <v>230817.3</v>
      </c>
    </row>
    <row r="710" spans="1:8" ht="30" customHeight="1">
      <c r="A710" s="571"/>
      <c r="B710" s="572"/>
      <c r="C710" s="371"/>
      <c r="D710" s="86"/>
      <c r="E710" s="86"/>
      <c r="F710" s="86"/>
      <c r="G710" s="113" t="s">
        <v>341</v>
      </c>
      <c r="H710" s="222">
        <v>48903.7</v>
      </c>
    </row>
    <row r="711" spans="1:8" ht="26.45" customHeight="1">
      <c r="A711" s="571"/>
      <c r="B711" s="572"/>
      <c r="C711" s="371"/>
      <c r="D711" s="86"/>
      <c r="E711" s="86"/>
      <c r="F711" s="86"/>
      <c r="G711" s="113" t="s">
        <v>97</v>
      </c>
      <c r="H711" s="222">
        <v>181913.60000000001</v>
      </c>
    </row>
    <row r="712" spans="1:8" ht="49.15" customHeight="1">
      <c r="A712" s="571"/>
      <c r="B712" s="572"/>
      <c r="C712" s="233">
        <v>11003</v>
      </c>
      <c r="D712" s="524" t="s">
        <v>564</v>
      </c>
      <c r="E712" s="524"/>
      <c r="F712" s="524"/>
      <c r="G712" s="227" t="s">
        <v>19</v>
      </c>
      <c r="H712" s="123">
        <f>H713</f>
        <v>155915.29999999999</v>
      </c>
    </row>
    <row r="713" spans="1:8" ht="27.6" customHeight="1">
      <c r="A713" s="571"/>
      <c r="B713" s="572"/>
      <c r="C713" s="371"/>
      <c r="D713" s="86"/>
      <c r="E713" s="86"/>
      <c r="F713" s="86"/>
      <c r="G713" s="124" t="s">
        <v>97</v>
      </c>
      <c r="H713" s="222">
        <v>155915.29999999999</v>
      </c>
    </row>
    <row r="714" spans="1:8" ht="45" customHeight="1">
      <c r="A714" s="571"/>
      <c r="B714" s="572"/>
      <c r="C714" s="233">
        <v>11004</v>
      </c>
      <c r="D714" s="524" t="s">
        <v>565</v>
      </c>
      <c r="E714" s="524"/>
      <c r="F714" s="524"/>
      <c r="G714" s="227" t="s">
        <v>19</v>
      </c>
      <c r="H714" s="123">
        <f>H715</f>
        <v>35263.199999999997</v>
      </c>
    </row>
    <row r="715" spans="1:8" ht="35.25" customHeight="1">
      <c r="A715" s="571"/>
      <c r="B715" s="572"/>
      <c r="C715" s="371"/>
      <c r="D715" s="86"/>
      <c r="E715" s="86"/>
      <c r="F715" s="86"/>
      <c r="G715" s="124" t="s">
        <v>97</v>
      </c>
      <c r="H715" s="222">
        <v>35263.199999999997</v>
      </c>
    </row>
    <row r="716" spans="1:8" ht="35.25" customHeight="1">
      <c r="A716" s="571"/>
      <c r="B716" s="572"/>
      <c r="C716" s="233">
        <v>11005</v>
      </c>
      <c r="D716" s="524" t="s">
        <v>342</v>
      </c>
      <c r="E716" s="524"/>
      <c r="F716" s="524"/>
      <c r="G716" s="227" t="s">
        <v>19</v>
      </c>
      <c r="H716" s="123">
        <f>H717</f>
        <v>70762.399999999994</v>
      </c>
    </row>
    <row r="717" spans="1:8" ht="35.25" customHeight="1">
      <c r="A717" s="571"/>
      <c r="B717" s="572"/>
      <c r="C717" s="371"/>
      <c r="D717" s="86"/>
      <c r="E717" s="86"/>
      <c r="F717" s="86"/>
      <c r="G717" s="124" t="s">
        <v>97</v>
      </c>
      <c r="H717" s="111">
        <v>70762.399999999994</v>
      </c>
    </row>
    <row r="718" spans="1:8" s="92" customFormat="1" ht="27.6" customHeight="1">
      <c r="A718" s="96"/>
      <c r="B718" s="93">
        <v>1088</v>
      </c>
      <c r="C718" s="518" t="s">
        <v>15</v>
      </c>
      <c r="D718" s="519"/>
      <c r="E718" s="519"/>
      <c r="F718" s="520"/>
      <c r="G718" s="86"/>
      <c r="H718" s="123">
        <f>H719+H721+H723</f>
        <v>495286.9</v>
      </c>
    </row>
    <row r="719" spans="1:8" ht="111" customHeight="1">
      <c r="A719" s="571"/>
      <c r="B719" s="572"/>
      <c r="C719" s="233">
        <v>12002</v>
      </c>
      <c r="D719" s="524" t="s">
        <v>499</v>
      </c>
      <c r="E719" s="526"/>
      <c r="F719" s="526"/>
      <c r="G719" s="255" t="s">
        <v>672</v>
      </c>
      <c r="H719" s="125">
        <f>H720</f>
        <v>76950</v>
      </c>
    </row>
    <row r="720" spans="1:8" ht="35.25" customHeight="1">
      <c r="A720" s="571"/>
      <c r="B720" s="572"/>
      <c r="C720" s="371"/>
      <c r="D720" s="86"/>
      <c r="E720" s="86"/>
      <c r="F720" s="86"/>
      <c r="G720" s="126" t="s">
        <v>345</v>
      </c>
      <c r="H720" s="223">
        <v>76950</v>
      </c>
    </row>
    <row r="721" spans="1:8" ht="59.45" customHeight="1">
      <c r="A721" s="571"/>
      <c r="B721" s="572"/>
      <c r="C721" s="233">
        <v>12004</v>
      </c>
      <c r="D721" s="524" t="s">
        <v>346</v>
      </c>
      <c r="E721" s="526"/>
      <c r="F721" s="526"/>
      <c r="G721" s="255" t="s">
        <v>672</v>
      </c>
      <c r="H721" s="125">
        <f>H722</f>
        <v>203336.9</v>
      </c>
    </row>
    <row r="722" spans="1:8" ht="50.25" customHeight="1">
      <c r="A722" s="571"/>
      <c r="B722" s="572"/>
      <c r="C722" s="371"/>
      <c r="D722" s="86"/>
      <c r="E722" s="86"/>
      <c r="F722" s="86"/>
      <c r="G722" s="126" t="s">
        <v>347</v>
      </c>
      <c r="H722" s="223">
        <v>203336.9</v>
      </c>
    </row>
    <row r="723" spans="1:8" ht="55.9" customHeight="1">
      <c r="A723" s="571"/>
      <c r="B723" s="572"/>
      <c r="C723" s="233">
        <v>12005</v>
      </c>
      <c r="D723" s="524" t="s">
        <v>348</v>
      </c>
      <c r="E723" s="526"/>
      <c r="F723" s="526"/>
      <c r="G723" s="255" t="s">
        <v>672</v>
      </c>
      <c r="H723" s="125">
        <f>H724</f>
        <v>215000</v>
      </c>
    </row>
    <row r="724" spans="1:8" ht="35.25" customHeight="1">
      <c r="A724" s="571"/>
      <c r="B724" s="572"/>
      <c r="C724" s="371"/>
      <c r="D724" s="86"/>
      <c r="E724" s="86"/>
      <c r="F724" s="86"/>
      <c r="G724" s="126" t="s">
        <v>345</v>
      </c>
      <c r="H724" s="223">
        <v>215000</v>
      </c>
    </row>
    <row r="725" spans="1:8" s="92" customFormat="1" ht="56.45" customHeight="1">
      <c r="A725" s="128"/>
      <c r="B725" s="99">
        <v>1117</v>
      </c>
      <c r="C725" s="606" t="s">
        <v>503</v>
      </c>
      <c r="D725" s="607"/>
      <c r="E725" s="607"/>
      <c r="F725" s="608"/>
      <c r="G725" s="231"/>
      <c r="H725" s="123">
        <f>H726</f>
        <v>311219.5</v>
      </c>
    </row>
    <row r="726" spans="1:8" ht="67.150000000000006" customHeight="1">
      <c r="A726" s="373"/>
      <c r="B726" s="591"/>
      <c r="C726" s="233">
        <v>11004</v>
      </c>
      <c r="D726" s="524" t="s">
        <v>535</v>
      </c>
      <c r="E726" s="569"/>
      <c r="F726" s="569"/>
      <c r="G726" s="227" t="s">
        <v>19</v>
      </c>
      <c r="H726" s="123">
        <f>H727</f>
        <v>311219.5</v>
      </c>
    </row>
    <row r="727" spans="1:8" ht="35.25" customHeight="1">
      <c r="A727" s="373"/>
      <c r="B727" s="592"/>
      <c r="C727" s="369"/>
      <c r="D727" s="86"/>
      <c r="E727" s="86"/>
      <c r="F727" s="86"/>
      <c r="G727" s="113" t="s">
        <v>544</v>
      </c>
      <c r="H727" s="111">
        <v>311219.5</v>
      </c>
    </row>
    <row r="728" spans="1:8" s="92" customFormat="1" ht="35.25" customHeight="1">
      <c r="B728" s="80">
        <v>1141</v>
      </c>
      <c r="C728" s="518" t="s">
        <v>322</v>
      </c>
      <c r="D728" s="519"/>
      <c r="E728" s="519"/>
      <c r="F728" s="520"/>
      <c r="G728" s="86"/>
      <c r="H728" s="123">
        <f>H729+H735+H739+H746+H748+H750+H752</f>
        <v>4414670.5</v>
      </c>
    </row>
    <row r="729" spans="1:8" ht="35.25" customHeight="1">
      <c r="B729" s="525"/>
      <c r="C729" s="233">
        <v>11001</v>
      </c>
      <c r="D729" s="584" t="s">
        <v>323</v>
      </c>
      <c r="E729" s="585"/>
      <c r="F729" s="586"/>
      <c r="G729" s="227" t="s">
        <v>19</v>
      </c>
      <c r="H729" s="123">
        <f>SUM(H730:H734)</f>
        <v>2573691</v>
      </c>
    </row>
    <row r="730" spans="1:8" ht="30" customHeight="1">
      <c r="B730" s="525"/>
      <c r="C730" s="371"/>
      <c r="D730" s="86"/>
      <c r="E730" s="86"/>
      <c r="F730" s="86"/>
      <c r="G730" s="124" t="s">
        <v>324</v>
      </c>
      <c r="H730" s="222">
        <v>320835.59999999998</v>
      </c>
    </row>
    <row r="731" spans="1:8" ht="27.75" customHeight="1">
      <c r="B731" s="525"/>
      <c r="C731" s="371"/>
      <c r="D731" s="86"/>
      <c r="E731" s="86"/>
      <c r="F731" s="86"/>
      <c r="G731" s="124" t="s">
        <v>325</v>
      </c>
      <c r="H731" s="222">
        <v>248521.60000000001</v>
      </c>
    </row>
    <row r="732" spans="1:8" ht="27.75" customHeight="1">
      <c r="B732" s="525"/>
      <c r="C732" s="371"/>
      <c r="D732" s="86"/>
      <c r="E732" s="86"/>
      <c r="F732" s="86"/>
      <c r="G732" s="124" t="s">
        <v>326</v>
      </c>
      <c r="H732" s="222">
        <v>621046.4</v>
      </c>
    </row>
    <row r="733" spans="1:8" ht="30" customHeight="1">
      <c r="B733" s="525"/>
      <c r="C733" s="371"/>
      <c r="D733" s="86"/>
      <c r="E733" s="86"/>
      <c r="F733" s="86"/>
      <c r="G733" s="113" t="s">
        <v>327</v>
      </c>
      <c r="H733" s="222">
        <v>480251.6</v>
      </c>
    </row>
    <row r="734" spans="1:8" ht="30.75" customHeight="1">
      <c r="B734" s="525"/>
      <c r="C734" s="371"/>
      <c r="D734" s="86"/>
      <c r="E734" s="86"/>
      <c r="F734" s="86"/>
      <c r="G734" s="113" t="s">
        <v>328</v>
      </c>
      <c r="H734" s="222">
        <v>903035.8</v>
      </c>
    </row>
    <row r="735" spans="1:8" ht="42.6" customHeight="1">
      <c r="B735" s="525"/>
      <c r="C735" s="233">
        <v>11007</v>
      </c>
      <c r="D735" s="524" t="s">
        <v>331</v>
      </c>
      <c r="E735" s="526"/>
      <c r="F735" s="526"/>
      <c r="G735" s="227" t="s">
        <v>19</v>
      </c>
      <c r="H735" s="123">
        <f>SUM(H736:H738)</f>
        <v>517813.6</v>
      </c>
    </row>
    <row r="736" spans="1:8" ht="36.75" customHeight="1">
      <c r="B736" s="525"/>
      <c r="C736" s="371"/>
      <c r="D736" s="86"/>
      <c r="E736" s="86"/>
      <c r="F736" s="86"/>
      <c r="G736" s="126" t="s">
        <v>330</v>
      </c>
      <c r="H736" s="222">
        <v>167308.5</v>
      </c>
    </row>
    <row r="737" spans="2:8" ht="34.5" customHeight="1">
      <c r="B737" s="525"/>
      <c r="C737" s="371"/>
      <c r="D737" s="86"/>
      <c r="E737" s="86"/>
      <c r="F737" s="86"/>
      <c r="G737" s="126" t="s">
        <v>562</v>
      </c>
      <c r="H737" s="222">
        <v>210558.3</v>
      </c>
    </row>
    <row r="738" spans="2:8" ht="38.25" customHeight="1">
      <c r="B738" s="525"/>
      <c r="C738" s="371"/>
      <c r="D738" s="86"/>
      <c r="E738" s="86"/>
      <c r="F738" s="86"/>
      <c r="G738" s="126" t="s">
        <v>563</v>
      </c>
      <c r="H738" s="222">
        <v>139946.79999999999</v>
      </c>
    </row>
    <row r="739" spans="2:8" ht="41.45" customHeight="1">
      <c r="B739" s="525"/>
      <c r="C739" s="233">
        <v>11009</v>
      </c>
      <c r="D739" s="524" t="s">
        <v>332</v>
      </c>
      <c r="E739" s="524"/>
      <c r="F739" s="524"/>
      <c r="G739" s="227" t="s">
        <v>19</v>
      </c>
      <c r="H739" s="123">
        <f>SUM(H740:H745)</f>
        <v>670565.89999999991</v>
      </c>
    </row>
    <row r="740" spans="2:8" ht="26.45" customHeight="1">
      <c r="B740" s="525"/>
      <c r="C740" s="371"/>
      <c r="D740" s="86"/>
      <c r="E740" s="86"/>
      <c r="F740" s="86"/>
      <c r="G740" s="126" t="s">
        <v>333</v>
      </c>
      <c r="H740" s="222">
        <v>112950.9</v>
      </c>
    </row>
    <row r="741" spans="2:8" ht="26.45" customHeight="1">
      <c r="B741" s="525"/>
      <c r="C741" s="371"/>
      <c r="D741" s="86"/>
      <c r="E741" s="86"/>
      <c r="F741" s="86"/>
      <c r="G741" s="126" t="s">
        <v>563</v>
      </c>
      <c r="H741" s="222">
        <v>112075.2</v>
      </c>
    </row>
    <row r="742" spans="2:8" ht="28.9" customHeight="1">
      <c r="B742" s="525"/>
      <c r="C742" s="371"/>
      <c r="D742" s="86"/>
      <c r="E742" s="86"/>
      <c r="F742" s="86"/>
      <c r="G742" s="126" t="s">
        <v>334</v>
      </c>
      <c r="H742" s="222">
        <v>113971.3</v>
      </c>
    </row>
    <row r="743" spans="2:8" ht="35.450000000000003" customHeight="1">
      <c r="B743" s="525"/>
      <c r="C743" s="371"/>
      <c r="D743" s="86"/>
      <c r="E743" s="86"/>
      <c r="F743" s="86"/>
      <c r="G743" s="126" t="s">
        <v>329</v>
      </c>
      <c r="H743" s="222">
        <v>110060.8</v>
      </c>
    </row>
    <row r="744" spans="2:8" ht="30.6" customHeight="1">
      <c r="B744" s="525"/>
      <c r="C744" s="371"/>
      <c r="D744" s="86"/>
      <c r="E744" s="86"/>
      <c r="F744" s="86"/>
      <c r="G744" s="126" t="s">
        <v>562</v>
      </c>
      <c r="H744" s="222">
        <v>108386.6</v>
      </c>
    </row>
    <row r="745" spans="2:8" ht="36.75" customHeight="1">
      <c r="B745" s="525"/>
      <c r="C745" s="371"/>
      <c r="D745" s="86"/>
      <c r="E745" s="86"/>
      <c r="F745" s="86"/>
      <c r="G745" s="126" t="s">
        <v>330</v>
      </c>
      <c r="H745" s="222">
        <v>113121.1</v>
      </c>
    </row>
    <row r="746" spans="2:8" ht="56.45" customHeight="1">
      <c r="B746" s="525"/>
      <c r="C746" s="233">
        <v>11010</v>
      </c>
      <c r="D746" s="524" t="s">
        <v>494</v>
      </c>
      <c r="E746" s="524"/>
      <c r="F746" s="524"/>
      <c r="G746" s="227" t="s">
        <v>19</v>
      </c>
      <c r="H746" s="123">
        <f>H747</f>
        <v>37674.400000000001</v>
      </c>
    </row>
    <row r="747" spans="2:8" ht="32.25" customHeight="1">
      <c r="B747" s="525"/>
      <c r="C747" s="371"/>
      <c r="D747" s="86"/>
      <c r="E747" s="86"/>
      <c r="F747" s="86"/>
      <c r="G747" s="124" t="s">
        <v>97</v>
      </c>
      <c r="H747" s="222">
        <v>37674.400000000001</v>
      </c>
    </row>
    <row r="748" spans="2:8" ht="37.5" customHeight="1">
      <c r="B748" s="525"/>
      <c r="C748" s="233">
        <v>11015</v>
      </c>
      <c r="D748" s="524" t="s">
        <v>495</v>
      </c>
      <c r="E748" s="524"/>
      <c r="F748" s="524"/>
      <c r="G748" s="227" t="s">
        <v>19</v>
      </c>
      <c r="H748" s="123">
        <f>H749</f>
        <v>12225</v>
      </c>
    </row>
    <row r="749" spans="2:8" s="78" customFormat="1" ht="33" customHeight="1">
      <c r="B749" s="525"/>
      <c r="C749" s="371"/>
      <c r="D749" s="86"/>
      <c r="E749" s="86"/>
      <c r="F749" s="86"/>
      <c r="G749" s="124" t="s">
        <v>97</v>
      </c>
      <c r="H749" s="222">
        <v>12225</v>
      </c>
    </row>
    <row r="750" spans="2:8" s="78" customFormat="1" ht="43.5" customHeight="1">
      <c r="B750" s="525"/>
      <c r="C750" s="233">
        <v>11016</v>
      </c>
      <c r="D750" s="524" t="s">
        <v>496</v>
      </c>
      <c r="E750" s="524"/>
      <c r="F750" s="524"/>
      <c r="G750" s="227" t="s">
        <v>19</v>
      </c>
      <c r="H750" s="123">
        <f>H751</f>
        <v>96684.2</v>
      </c>
    </row>
    <row r="751" spans="2:8" ht="29.25" customHeight="1">
      <c r="B751" s="525"/>
      <c r="C751" s="371"/>
      <c r="D751" s="86"/>
      <c r="E751" s="86"/>
      <c r="F751" s="86"/>
      <c r="G751" s="124" t="s">
        <v>97</v>
      </c>
      <c r="H751" s="222">
        <v>96684.2</v>
      </c>
    </row>
    <row r="752" spans="2:8" ht="38.25" customHeight="1">
      <c r="B752" s="525"/>
      <c r="C752" s="233">
        <v>11018</v>
      </c>
      <c r="D752" s="524" t="s">
        <v>497</v>
      </c>
      <c r="E752" s="524"/>
      <c r="F752" s="524"/>
      <c r="G752" s="227" t="s">
        <v>19</v>
      </c>
      <c r="H752" s="123">
        <f>H753</f>
        <v>506016.4</v>
      </c>
    </row>
    <row r="753" spans="1:8" ht="30.75" customHeight="1">
      <c r="B753" s="525"/>
      <c r="C753" s="371"/>
      <c r="D753" s="86"/>
      <c r="E753" s="86"/>
      <c r="F753" s="86"/>
      <c r="G753" s="124" t="s">
        <v>97</v>
      </c>
      <c r="H753" s="222">
        <v>506016.4</v>
      </c>
    </row>
    <row r="754" spans="1:8" s="92" customFormat="1" ht="40.15" customHeight="1">
      <c r="A754" s="128"/>
      <c r="B754" s="93">
        <v>1153</v>
      </c>
      <c r="C754" s="518" t="s">
        <v>343</v>
      </c>
      <c r="D754" s="519"/>
      <c r="E754" s="519"/>
      <c r="F754" s="520"/>
      <c r="G754" s="86"/>
      <c r="H754" s="123">
        <f>H755+H757</f>
        <v>128341.5776</v>
      </c>
    </row>
    <row r="755" spans="1:8" ht="52.9" customHeight="1">
      <c r="A755" s="373"/>
      <c r="B755" s="521"/>
      <c r="C755" s="233">
        <v>11001</v>
      </c>
      <c r="D755" s="524" t="s">
        <v>344</v>
      </c>
      <c r="E755" s="524"/>
      <c r="F755" s="524"/>
      <c r="G755" s="227" t="s">
        <v>19</v>
      </c>
      <c r="H755" s="123">
        <f>H756</f>
        <v>104286</v>
      </c>
    </row>
    <row r="756" spans="1:8" ht="28.9" customHeight="1">
      <c r="A756" s="373"/>
      <c r="B756" s="522"/>
      <c r="C756" s="371"/>
      <c r="D756" s="86"/>
      <c r="E756" s="86"/>
      <c r="F756" s="86"/>
      <c r="G756" s="113" t="s">
        <v>671</v>
      </c>
      <c r="H756" s="222">
        <v>104286</v>
      </c>
    </row>
    <row r="757" spans="1:8" ht="51.6" customHeight="1">
      <c r="A757" s="373"/>
      <c r="B757" s="522"/>
      <c r="C757" s="233">
        <v>11002</v>
      </c>
      <c r="D757" s="524" t="s">
        <v>17</v>
      </c>
      <c r="E757" s="524"/>
      <c r="F757" s="524"/>
      <c r="G757" s="227" t="s">
        <v>19</v>
      </c>
      <c r="H757" s="123">
        <f>H758</f>
        <v>24055.577600000004</v>
      </c>
    </row>
    <row r="758" spans="1:8" ht="49.9" customHeight="1">
      <c r="A758" s="373"/>
      <c r="B758" s="523"/>
      <c r="C758" s="369"/>
      <c r="D758" s="86"/>
      <c r="E758" s="86"/>
      <c r="F758" s="86"/>
      <c r="G758" s="113" t="s">
        <v>869</v>
      </c>
      <c r="H758" s="222">
        <v>24055.577600000004</v>
      </c>
    </row>
    <row r="759" spans="1:8" s="92" customFormat="1" ht="29.25" customHeight="1">
      <c r="B759" s="93">
        <v>1160</v>
      </c>
      <c r="C759" s="518" t="s">
        <v>349</v>
      </c>
      <c r="D759" s="519"/>
      <c r="E759" s="519"/>
      <c r="F759" s="520"/>
      <c r="G759" s="86"/>
      <c r="H759" s="123">
        <f>H760+H762+H764</f>
        <v>294603.2</v>
      </c>
    </row>
    <row r="760" spans="1:8" s="78" customFormat="1" ht="52.5" customHeight="1">
      <c r="B760" s="521"/>
      <c r="C760" s="233">
        <v>11009</v>
      </c>
      <c r="D760" s="524" t="s">
        <v>524</v>
      </c>
      <c r="E760" s="526"/>
      <c r="F760" s="526"/>
      <c r="G760" s="227" t="s">
        <v>19</v>
      </c>
      <c r="H760" s="123">
        <f>H761</f>
        <v>11561.6</v>
      </c>
    </row>
    <row r="761" spans="1:8" s="78" customFormat="1" ht="37.5" customHeight="1">
      <c r="B761" s="522"/>
      <c r="C761" s="371"/>
      <c r="D761" s="86"/>
      <c r="E761" s="86"/>
      <c r="F761" s="86"/>
      <c r="G761" s="124" t="s">
        <v>97</v>
      </c>
      <c r="H761" s="222">
        <v>11561.6</v>
      </c>
    </row>
    <row r="762" spans="1:8" s="355" customFormat="1" ht="50.45" customHeight="1">
      <c r="B762" s="522"/>
      <c r="C762" s="233">
        <v>11012</v>
      </c>
      <c r="D762" s="524" t="s">
        <v>673</v>
      </c>
      <c r="E762" s="524"/>
      <c r="F762" s="524"/>
      <c r="G762" s="227" t="s">
        <v>19</v>
      </c>
      <c r="H762" s="123">
        <f>H763</f>
        <v>201443.7</v>
      </c>
    </row>
    <row r="763" spans="1:8" s="355" customFormat="1" ht="33.75" customHeight="1">
      <c r="B763" s="522"/>
      <c r="C763" s="371"/>
      <c r="D763" s="86"/>
      <c r="E763" s="86"/>
      <c r="F763" s="86"/>
      <c r="G763" s="124" t="s">
        <v>97</v>
      </c>
      <c r="H763" s="222">
        <v>201443.7</v>
      </c>
    </row>
    <row r="764" spans="1:8" s="356" customFormat="1" ht="47.45" customHeight="1">
      <c r="A764" s="355"/>
      <c r="B764" s="522"/>
      <c r="C764" s="233">
        <v>11013</v>
      </c>
      <c r="D764" s="524" t="s">
        <v>674</v>
      </c>
      <c r="E764" s="524"/>
      <c r="F764" s="524"/>
      <c r="G764" s="227" t="s">
        <v>19</v>
      </c>
      <c r="H764" s="123">
        <f>H765</f>
        <v>81597.899999999994</v>
      </c>
    </row>
    <row r="765" spans="1:8" s="356" customFormat="1" ht="30.75" customHeight="1">
      <c r="A765" s="355"/>
      <c r="B765" s="523"/>
      <c r="C765" s="371"/>
      <c r="D765" s="86"/>
      <c r="E765" s="86"/>
      <c r="F765" s="86"/>
      <c r="G765" s="124" t="s">
        <v>97</v>
      </c>
      <c r="H765" s="222">
        <v>81597.899999999994</v>
      </c>
    </row>
    <row r="766" spans="1:8" s="96" customFormat="1" ht="30.6" customHeight="1">
      <c r="B766" s="103">
        <v>1205</v>
      </c>
      <c r="C766" s="515" t="s">
        <v>618</v>
      </c>
      <c r="D766" s="516"/>
      <c r="E766" s="516"/>
      <c r="F766" s="517"/>
      <c r="G766" s="228"/>
      <c r="H766" s="76">
        <f>H767</f>
        <v>18000</v>
      </c>
    </row>
    <row r="767" spans="1:8" s="78" customFormat="1" ht="37.5" customHeight="1">
      <c r="B767" s="548"/>
      <c r="C767" s="233">
        <v>12026</v>
      </c>
      <c r="D767" s="551" t="s">
        <v>619</v>
      </c>
      <c r="E767" s="551"/>
      <c r="F767" s="551"/>
      <c r="G767" s="227" t="s">
        <v>19</v>
      </c>
      <c r="H767" s="123">
        <f>H768</f>
        <v>18000</v>
      </c>
    </row>
    <row r="768" spans="1:8" s="78" customFormat="1" ht="29.25" customHeight="1">
      <c r="B768" s="550"/>
      <c r="C768" s="81"/>
      <c r="D768" s="82"/>
      <c r="E768" s="82"/>
      <c r="F768" s="82"/>
      <c r="G768" s="110" t="s">
        <v>605</v>
      </c>
      <c r="H768" s="222">
        <v>18000</v>
      </c>
    </row>
    <row r="769" spans="2:8" ht="33" customHeight="1">
      <c r="B769" s="527" t="s">
        <v>485</v>
      </c>
      <c r="C769" s="528"/>
      <c r="D769" s="528"/>
      <c r="E769" s="528"/>
      <c r="F769" s="528"/>
      <c r="G769" s="529"/>
      <c r="H769" s="386">
        <f>+H770+H773+H778+H783</f>
        <v>969007.4</v>
      </c>
    </row>
    <row r="770" spans="2:8" s="92" customFormat="1" ht="33" customHeight="1">
      <c r="B770" s="95">
        <v>1049</v>
      </c>
      <c r="C770" s="530" t="s">
        <v>549</v>
      </c>
      <c r="D770" s="531"/>
      <c r="E770" s="531"/>
      <c r="F770" s="532"/>
      <c r="G770" s="95"/>
      <c r="H770" s="393">
        <f t="shared" ref="H770:H771" si="41">+H771</f>
        <v>317753.3</v>
      </c>
    </row>
    <row r="771" spans="2:8" s="92" customFormat="1" ht="40.15" customHeight="1">
      <c r="B771" s="649"/>
      <c r="C771" s="95">
        <v>11004</v>
      </c>
      <c r="D771" s="533" t="s">
        <v>550</v>
      </c>
      <c r="E771" s="533"/>
      <c r="F771" s="533"/>
      <c r="G771" s="94" t="s">
        <v>485</v>
      </c>
      <c r="H771" s="393">
        <f t="shared" si="41"/>
        <v>317753.3</v>
      </c>
    </row>
    <row r="772" spans="2:8" s="92" customFormat="1" ht="33" customHeight="1">
      <c r="B772" s="650"/>
      <c r="C772" s="95"/>
      <c r="D772" s="394"/>
      <c r="E772" s="394"/>
      <c r="F772" s="394"/>
      <c r="G772" s="395" t="s">
        <v>610</v>
      </c>
      <c r="H772" s="396">
        <v>317753.3</v>
      </c>
    </row>
    <row r="773" spans="2:8" s="96" customFormat="1" ht="34.5" customHeight="1">
      <c r="B773" s="93">
        <v>1070</v>
      </c>
      <c r="C773" s="518" t="s">
        <v>525</v>
      </c>
      <c r="D773" s="519"/>
      <c r="E773" s="519"/>
      <c r="F773" s="520"/>
      <c r="G773" s="204"/>
      <c r="H773" s="397">
        <f>H774+H776</f>
        <v>122505.79999999999</v>
      </c>
    </row>
    <row r="774" spans="2:8" ht="43.9" customHeight="1">
      <c r="B774" s="521"/>
      <c r="C774" s="233">
        <v>11001</v>
      </c>
      <c r="D774" s="524" t="s">
        <v>350</v>
      </c>
      <c r="E774" s="524"/>
      <c r="F774" s="524"/>
      <c r="G774" s="227" t="s">
        <v>502</v>
      </c>
      <c r="H774" s="123">
        <f>H775</f>
        <v>87738.2</v>
      </c>
    </row>
    <row r="775" spans="2:8" ht="33" customHeight="1">
      <c r="B775" s="522"/>
      <c r="C775" s="369"/>
      <c r="D775" s="86"/>
      <c r="E775" s="86"/>
      <c r="F775" s="86"/>
      <c r="G775" s="124" t="s">
        <v>351</v>
      </c>
      <c r="H775" s="222">
        <v>87738.2</v>
      </c>
    </row>
    <row r="776" spans="2:8" s="78" customFormat="1" ht="47.45" customHeight="1">
      <c r="B776" s="522"/>
      <c r="C776" s="233">
        <v>11002</v>
      </c>
      <c r="D776" s="524" t="s">
        <v>352</v>
      </c>
      <c r="E776" s="526"/>
      <c r="F776" s="526"/>
      <c r="G776" s="227" t="s">
        <v>502</v>
      </c>
      <c r="H776" s="123">
        <f>H777</f>
        <v>34767.599999999999</v>
      </c>
    </row>
    <row r="777" spans="2:8" ht="27" customHeight="1">
      <c r="B777" s="522"/>
      <c r="C777" s="369"/>
      <c r="D777" s="86"/>
      <c r="E777" s="86"/>
      <c r="F777" s="86"/>
      <c r="G777" s="124" t="s">
        <v>353</v>
      </c>
      <c r="H777" s="222">
        <v>34767.599999999999</v>
      </c>
    </row>
    <row r="778" spans="2:8" s="92" customFormat="1" ht="35.450000000000003" customHeight="1">
      <c r="B778" s="93">
        <v>1073</v>
      </c>
      <c r="C778" s="530" t="s">
        <v>391</v>
      </c>
      <c r="D778" s="531"/>
      <c r="E778" s="531"/>
      <c r="F778" s="532"/>
      <c r="G778" s="398"/>
      <c r="H778" s="382">
        <f>H779+H781</f>
        <v>29362.699999999997</v>
      </c>
    </row>
    <row r="779" spans="2:8" ht="36" customHeight="1">
      <c r="B779" s="548"/>
      <c r="C779" s="233">
        <v>11001</v>
      </c>
      <c r="D779" s="634" t="s">
        <v>392</v>
      </c>
      <c r="E779" s="635"/>
      <c r="F779" s="636"/>
      <c r="G779" s="227" t="s">
        <v>485</v>
      </c>
      <c r="H779" s="76">
        <v>16925.3</v>
      </c>
    </row>
    <row r="780" spans="2:8" ht="31.9" customHeight="1">
      <c r="B780" s="549"/>
      <c r="C780" s="233"/>
      <c r="D780" s="233"/>
      <c r="E780" s="233"/>
      <c r="F780" s="233"/>
      <c r="G780" s="374" t="s">
        <v>393</v>
      </c>
      <c r="H780" s="222">
        <f>H779</f>
        <v>16925.3</v>
      </c>
    </row>
    <row r="781" spans="2:8" ht="31.9" customHeight="1">
      <c r="B781" s="549"/>
      <c r="C781" s="375">
        <v>11003</v>
      </c>
      <c r="D781" s="634" t="s">
        <v>890</v>
      </c>
      <c r="E781" s="635"/>
      <c r="F781" s="636"/>
      <c r="G781" s="227" t="s">
        <v>485</v>
      </c>
      <c r="H781" s="76">
        <v>12437.4</v>
      </c>
    </row>
    <row r="782" spans="2:8" ht="31.9" customHeight="1">
      <c r="B782" s="550"/>
      <c r="C782" s="233"/>
      <c r="D782" s="233"/>
      <c r="E782" s="233"/>
      <c r="F782" s="233"/>
      <c r="G782" s="374" t="s">
        <v>393</v>
      </c>
      <c r="H782" s="222">
        <f>H781</f>
        <v>12437.4</v>
      </c>
    </row>
    <row r="783" spans="2:8" s="92" customFormat="1" ht="37.5" customHeight="1">
      <c r="B783" s="94">
        <v>1079</v>
      </c>
      <c r="C783" s="518" t="s">
        <v>397</v>
      </c>
      <c r="D783" s="519"/>
      <c r="E783" s="519"/>
      <c r="F783" s="520"/>
      <c r="G783" s="93"/>
      <c r="H783" s="397">
        <f>H784+H786</f>
        <v>499385.60000000003</v>
      </c>
    </row>
    <row r="784" spans="2:8" ht="64.150000000000006" customHeight="1">
      <c r="B784" s="537"/>
      <c r="C784" s="233">
        <v>11003</v>
      </c>
      <c r="D784" s="545" t="s">
        <v>483</v>
      </c>
      <c r="E784" s="546"/>
      <c r="F784" s="547"/>
      <c r="G784" s="227" t="s">
        <v>481</v>
      </c>
      <c r="H784" s="123">
        <f t="shared" ref="H784" si="42">+H785</f>
        <v>468777.4</v>
      </c>
    </row>
    <row r="785" spans="2:8" ht="34.9" customHeight="1">
      <c r="B785" s="538"/>
      <c r="C785" s="233"/>
      <c r="D785" s="256"/>
      <c r="E785" s="256"/>
      <c r="F785" s="256"/>
      <c r="G785" s="277" t="s">
        <v>482</v>
      </c>
      <c r="H785" s="112">
        <v>468777.4</v>
      </c>
    </row>
    <row r="786" spans="2:8" ht="41.45" customHeight="1">
      <c r="B786" s="538"/>
      <c r="C786" s="233">
        <v>11015</v>
      </c>
      <c r="D786" s="545" t="s">
        <v>1089</v>
      </c>
      <c r="E786" s="546"/>
      <c r="F786" s="547"/>
      <c r="G786" s="227" t="s">
        <v>481</v>
      </c>
      <c r="H786" s="123">
        <f>+H787</f>
        <v>30608.2</v>
      </c>
    </row>
    <row r="787" spans="2:8" ht="37.5" customHeight="1">
      <c r="B787" s="539"/>
      <c r="C787" s="233"/>
      <c r="D787" s="256"/>
      <c r="E787" s="256"/>
      <c r="F787" s="256"/>
      <c r="G787" s="277" t="s">
        <v>482</v>
      </c>
      <c r="H787" s="112">
        <v>30608.2</v>
      </c>
    </row>
    <row r="788" spans="2:8" s="78" customFormat="1" ht="38.25" customHeight="1">
      <c r="B788" s="534" t="s">
        <v>354</v>
      </c>
      <c r="C788" s="535"/>
      <c r="D788" s="535"/>
      <c r="E788" s="535"/>
      <c r="F788" s="535"/>
      <c r="G788" s="536"/>
      <c r="H788" s="386">
        <f>H792+H799+H804+H789</f>
        <v>2413888.6</v>
      </c>
    </row>
    <row r="789" spans="2:8" ht="31.15" customHeight="1">
      <c r="B789" s="475">
        <v>1057</v>
      </c>
      <c r="C789" s="515" t="s">
        <v>1122</v>
      </c>
      <c r="D789" s="516"/>
      <c r="E789" s="516"/>
      <c r="F789" s="517"/>
      <c r="G789" s="227"/>
      <c r="H789" s="76">
        <f>+H790</f>
        <v>199099.6</v>
      </c>
    </row>
    <row r="790" spans="2:8" ht="42" customHeight="1">
      <c r="B790" s="554"/>
      <c r="C790" s="474">
        <v>11010</v>
      </c>
      <c r="D790" s="545" t="s">
        <v>1121</v>
      </c>
      <c r="E790" s="546"/>
      <c r="F790" s="547"/>
      <c r="G790" s="227" t="s">
        <v>354</v>
      </c>
      <c r="H790" s="76">
        <f>+H791</f>
        <v>199099.6</v>
      </c>
    </row>
    <row r="791" spans="2:8" ht="34.9" customHeight="1">
      <c r="B791" s="555"/>
      <c r="C791" s="81"/>
      <c r="D791" s="234"/>
      <c r="E791" s="234"/>
      <c r="F791" s="234"/>
      <c r="G791" s="110" t="s">
        <v>1123</v>
      </c>
      <c r="H791" s="222">
        <v>199099.6</v>
      </c>
    </row>
    <row r="792" spans="2:8" ht="31.15" customHeight="1">
      <c r="B792" s="79">
        <v>1120</v>
      </c>
      <c r="C792" s="515" t="s">
        <v>355</v>
      </c>
      <c r="D792" s="516"/>
      <c r="E792" s="516"/>
      <c r="F792" s="517"/>
      <c r="G792" s="81"/>
      <c r="H792" s="76">
        <f>H793+H795+H797</f>
        <v>922355.10000000009</v>
      </c>
    </row>
    <row r="793" spans="2:8" ht="42" customHeight="1">
      <c r="B793" s="577"/>
      <c r="C793" s="252">
        <v>11004</v>
      </c>
      <c r="D793" s="545" t="s">
        <v>493</v>
      </c>
      <c r="E793" s="546"/>
      <c r="F793" s="547"/>
      <c r="G793" s="227" t="s">
        <v>354</v>
      </c>
      <c r="H793" s="76">
        <f>H794</f>
        <v>70889.2</v>
      </c>
    </row>
    <row r="794" spans="2:8" ht="34.9" customHeight="1">
      <c r="B794" s="578"/>
      <c r="C794" s="81"/>
      <c r="D794" s="234"/>
      <c r="E794" s="234"/>
      <c r="F794" s="234"/>
      <c r="G794" s="110" t="s">
        <v>489</v>
      </c>
      <c r="H794" s="222">
        <v>70889.2</v>
      </c>
    </row>
    <row r="795" spans="2:8" s="78" customFormat="1" ht="55.5" customHeight="1">
      <c r="B795" s="578"/>
      <c r="C795" s="233">
        <v>11005</v>
      </c>
      <c r="D795" s="545" t="s">
        <v>1019</v>
      </c>
      <c r="E795" s="546"/>
      <c r="F795" s="547"/>
      <c r="G795" s="227" t="s">
        <v>354</v>
      </c>
      <c r="H795" s="76">
        <f t="shared" ref="H795:H800" si="43">H796</f>
        <v>175211.5</v>
      </c>
    </row>
    <row r="796" spans="2:8" s="78" customFormat="1" ht="33.6" customHeight="1">
      <c r="B796" s="578"/>
      <c r="C796" s="81"/>
      <c r="D796" s="234"/>
      <c r="E796" s="234"/>
      <c r="F796" s="234"/>
      <c r="G796" s="110" t="s">
        <v>356</v>
      </c>
      <c r="H796" s="222">
        <v>175211.5</v>
      </c>
    </row>
    <row r="797" spans="2:8" s="78" customFormat="1" ht="70.900000000000006" customHeight="1">
      <c r="B797" s="578"/>
      <c r="C797" s="233">
        <v>11007</v>
      </c>
      <c r="D797" s="545" t="s">
        <v>488</v>
      </c>
      <c r="E797" s="546"/>
      <c r="F797" s="547"/>
      <c r="G797" s="227" t="s">
        <v>354</v>
      </c>
      <c r="H797" s="76">
        <f>H798</f>
        <v>676254.4</v>
      </c>
    </row>
    <row r="798" spans="2:8" s="78" customFormat="1" ht="25.15" customHeight="1">
      <c r="B798" s="579"/>
      <c r="C798" s="81"/>
      <c r="D798" s="234"/>
      <c r="E798" s="234"/>
      <c r="F798" s="234"/>
      <c r="G798" s="110" t="s">
        <v>489</v>
      </c>
      <c r="H798" s="112">
        <v>676254.4</v>
      </c>
    </row>
    <row r="799" spans="2:8" s="92" customFormat="1" ht="29.45" customHeight="1">
      <c r="B799" s="95">
        <v>1123</v>
      </c>
      <c r="C799" s="515" t="s">
        <v>357</v>
      </c>
      <c r="D799" s="516"/>
      <c r="E799" s="516"/>
      <c r="F799" s="517"/>
      <c r="G799" s="81"/>
      <c r="H799" s="76">
        <f>H800+H802</f>
        <v>857244.2</v>
      </c>
    </row>
    <row r="800" spans="2:8" s="78" customFormat="1" ht="34.5" customHeight="1">
      <c r="B800" s="537"/>
      <c r="C800" s="233">
        <v>11002</v>
      </c>
      <c r="D800" s="545" t="s">
        <v>358</v>
      </c>
      <c r="E800" s="546"/>
      <c r="F800" s="547"/>
      <c r="G800" s="227" t="s">
        <v>354</v>
      </c>
      <c r="H800" s="76">
        <f t="shared" si="43"/>
        <v>260769.8</v>
      </c>
    </row>
    <row r="801" spans="2:8" ht="42.6" customHeight="1">
      <c r="B801" s="538"/>
      <c r="C801" s="81"/>
      <c r="D801" s="234"/>
      <c r="E801" s="234"/>
      <c r="F801" s="234"/>
      <c r="G801" s="110" t="s">
        <v>359</v>
      </c>
      <c r="H801" s="111">
        <v>260769.8</v>
      </c>
    </row>
    <row r="802" spans="2:8" ht="42.6" customHeight="1">
      <c r="B802" s="538"/>
      <c r="C802" s="233">
        <v>11003</v>
      </c>
      <c r="D802" s="545" t="s">
        <v>421</v>
      </c>
      <c r="E802" s="546"/>
      <c r="F802" s="547"/>
      <c r="G802" s="227" t="s">
        <v>354</v>
      </c>
      <c r="H802" s="76">
        <f t="shared" ref="H802" si="44">H803</f>
        <v>596474.4</v>
      </c>
    </row>
    <row r="803" spans="2:8" ht="42.6" customHeight="1">
      <c r="B803" s="538"/>
      <c r="C803" s="81"/>
      <c r="D803" s="234"/>
      <c r="E803" s="234"/>
      <c r="F803" s="234"/>
      <c r="G803" s="110" t="s">
        <v>422</v>
      </c>
      <c r="H803" s="111">
        <v>596474.4</v>
      </c>
    </row>
    <row r="804" spans="2:8" s="78" customFormat="1" ht="41.45" customHeight="1">
      <c r="B804" s="79">
        <v>1149</v>
      </c>
      <c r="C804" s="515" t="s">
        <v>360</v>
      </c>
      <c r="D804" s="516"/>
      <c r="E804" s="516"/>
      <c r="F804" s="517"/>
      <c r="G804" s="81"/>
      <c r="H804" s="76">
        <f>+H805+H807</f>
        <v>435189.7</v>
      </c>
    </row>
    <row r="805" spans="2:8" ht="37.5" customHeight="1">
      <c r="B805" s="577"/>
      <c r="C805" s="233">
        <v>11001</v>
      </c>
      <c r="D805" s="545" t="s">
        <v>361</v>
      </c>
      <c r="E805" s="546"/>
      <c r="F805" s="547"/>
      <c r="G805" s="227" t="s">
        <v>354</v>
      </c>
      <c r="H805" s="76">
        <f t="shared" ref="H805" si="45">H806</f>
        <v>197652</v>
      </c>
    </row>
    <row r="806" spans="2:8" ht="34.9" customHeight="1">
      <c r="B806" s="578"/>
      <c r="C806" s="81"/>
      <c r="D806" s="234"/>
      <c r="E806" s="234"/>
      <c r="F806" s="234"/>
      <c r="G806" s="110" t="s">
        <v>356</v>
      </c>
      <c r="H806" s="112">
        <v>197652</v>
      </c>
    </row>
    <row r="807" spans="2:8" ht="85.15" customHeight="1">
      <c r="B807" s="578"/>
      <c r="C807" s="233">
        <v>11002</v>
      </c>
      <c r="D807" s="551" t="s">
        <v>1020</v>
      </c>
      <c r="E807" s="551"/>
      <c r="F807" s="551"/>
      <c r="G807" s="227" t="s">
        <v>354</v>
      </c>
      <c r="H807" s="76">
        <f t="shared" ref="H807" si="46">H808</f>
        <v>237537.7</v>
      </c>
    </row>
    <row r="808" spans="2:8" ht="36" customHeight="1">
      <c r="B808" s="578"/>
      <c r="C808" s="81"/>
      <c r="D808" s="234"/>
      <c r="E808" s="234"/>
      <c r="F808" s="234"/>
      <c r="G808" s="110" t="s">
        <v>362</v>
      </c>
      <c r="H808" s="112">
        <v>237537.7</v>
      </c>
    </row>
    <row r="809" spans="2:8" ht="36.75" customHeight="1">
      <c r="B809" s="527" t="s">
        <v>513</v>
      </c>
      <c r="C809" s="528"/>
      <c r="D809" s="528"/>
      <c r="E809" s="528"/>
      <c r="F809" s="528"/>
      <c r="G809" s="529"/>
      <c r="H809" s="387">
        <f>+H810+H817</f>
        <v>3022390.2</v>
      </c>
    </row>
    <row r="810" spans="2:8" ht="42.75" customHeight="1">
      <c r="B810" s="79">
        <v>1043</v>
      </c>
      <c r="C810" s="515" t="s">
        <v>537</v>
      </c>
      <c r="D810" s="516"/>
      <c r="E810" s="516"/>
      <c r="F810" s="517"/>
      <c r="G810" s="233"/>
      <c r="H810" s="76">
        <f>+H811+H813+H815</f>
        <v>2710000</v>
      </c>
    </row>
    <row r="811" spans="2:8" ht="38.25" customHeight="1">
      <c r="B811" s="577"/>
      <c r="C811" s="233">
        <v>11004</v>
      </c>
      <c r="D811" s="545" t="s">
        <v>536</v>
      </c>
      <c r="E811" s="546"/>
      <c r="F811" s="547"/>
      <c r="G811" s="227" t="s">
        <v>513</v>
      </c>
      <c r="H811" s="76">
        <f>+H812</f>
        <v>310000</v>
      </c>
    </row>
    <row r="812" spans="2:8" ht="24.75" customHeight="1">
      <c r="B812" s="578"/>
      <c r="C812" s="233"/>
      <c r="D812" s="257"/>
      <c r="E812" s="257"/>
      <c r="F812" s="257"/>
      <c r="G812" s="313" t="s">
        <v>584</v>
      </c>
      <c r="H812" s="112">
        <v>310000</v>
      </c>
    </row>
    <row r="813" spans="2:8" ht="38.25" customHeight="1">
      <c r="B813" s="578"/>
      <c r="C813" s="233">
        <v>11009</v>
      </c>
      <c r="D813" s="545" t="s">
        <v>885</v>
      </c>
      <c r="E813" s="546"/>
      <c r="F813" s="547"/>
      <c r="G813" s="227" t="s">
        <v>513</v>
      </c>
      <c r="H813" s="76">
        <f>+H814</f>
        <v>400000</v>
      </c>
    </row>
    <row r="814" spans="2:8" ht="24.75" customHeight="1">
      <c r="B814" s="578"/>
      <c r="C814" s="233"/>
      <c r="D814" s="257"/>
      <c r="E814" s="257"/>
      <c r="F814" s="257"/>
      <c r="G814" s="313" t="s">
        <v>584</v>
      </c>
      <c r="H814" s="112">
        <v>400000</v>
      </c>
    </row>
    <row r="815" spans="2:8" ht="51.75" customHeight="1">
      <c r="B815" s="579"/>
      <c r="C815" s="233">
        <v>11018</v>
      </c>
      <c r="D815" s="545" t="s">
        <v>886</v>
      </c>
      <c r="E815" s="546"/>
      <c r="F815" s="547"/>
      <c r="G815" s="227" t="s">
        <v>513</v>
      </c>
      <c r="H815" s="76">
        <f>+H816</f>
        <v>2000000</v>
      </c>
    </row>
    <row r="816" spans="2:8" ht="51.75" customHeight="1">
      <c r="B816" s="484"/>
      <c r="C816" s="233"/>
      <c r="D816" s="485"/>
      <c r="E816" s="485"/>
      <c r="F816" s="485"/>
      <c r="G816" s="110" t="s">
        <v>1127</v>
      </c>
      <c r="H816" s="76">
        <v>2000000</v>
      </c>
    </row>
    <row r="817" spans="1:8" ht="27" customHeight="1">
      <c r="B817" s="79">
        <v>1164</v>
      </c>
      <c r="C817" s="515" t="s">
        <v>363</v>
      </c>
      <c r="D817" s="516"/>
      <c r="E817" s="516"/>
      <c r="F817" s="517"/>
      <c r="G817" s="233"/>
      <c r="H817" s="76">
        <f>+H818</f>
        <v>312390.2</v>
      </c>
    </row>
    <row r="818" spans="1:8" ht="24.75" customHeight="1">
      <c r="B818" s="577"/>
      <c r="C818" s="233">
        <v>11001</v>
      </c>
      <c r="D818" s="545" t="s">
        <v>364</v>
      </c>
      <c r="E818" s="546"/>
      <c r="F818" s="547"/>
      <c r="G818" s="227" t="s">
        <v>513</v>
      </c>
      <c r="H818" s="76">
        <f t="shared" ref="H818" si="47">+H819</f>
        <v>312390.2</v>
      </c>
    </row>
    <row r="819" spans="1:8" ht="24.75" customHeight="1">
      <c r="B819" s="579"/>
      <c r="C819" s="233"/>
      <c r="D819" s="257"/>
      <c r="E819" s="257"/>
      <c r="F819" s="257"/>
      <c r="G819" s="277" t="s">
        <v>365</v>
      </c>
      <c r="H819" s="112">
        <v>312390.2</v>
      </c>
    </row>
    <row r="820" spans="1:8" ht="37.15" customHeight="1">
      <c r="B820" s="534" t="s">
        <v>506</v>
      </c>
      <c r="C820" s="535"/>
      <c r="D820" s="535"/>
      <c r="E820" s="535"/>
      <c r="F820" s="535"/>
      <c r="G820" s="536"/>
      <c r="H820" s="399">
        <f>+H821+H826+H839+H842</f>
        <v>4324390.8</v>
      </c>
    </row>
    <row r="821" spans="1:8" s="92" customFormat="1" ht="30" customHeight="1">
      <c r="B821" s="93">
        <v>1016</v>
      </c>
      <c r="C821" s="518" t="s">
        <v>366</v>
      </c>
      <c r="D821" s="519"/>
      <c r="E821" s="519"/>
      <c r="F821" s="520"/>
      <c r="G821" s="93"/>
      <c r="H821" s="382">
        <f>H822+H824</f>
        <v>1686961.4</v>
      </c>
    </row>
    <row r="822" spans="1:8" ht="38.450000000000003" customHeight="1">
      <c r="B822" s="548"/>
      <c r="C822" s="233">
        <v>11001</v>
      </c>
      <c r="D822" s="545" t="s">
        <v>367</v>
      </c>
      <c r="E822" s="546"/>
      <c r="F822" s="547"/>
      <c r="G822" s="233" t="s">
        <v>506</v>
      </c>
      <c r="H822" s="76">
        <f>+H823</f>
        <v>69351.199999999997</v>
      </c>
    </row>
    <row r="823" spans="1:8" ht="29.45" customHeight="1">
      <c r="B823" s="549"/>
      <c r="C823" s="233"/>
      <c r="D823" s="233"/>
      <c r="E823" s="233"/>
      <c r="F823" s="233"/>
      <c r="G823" s="277" t="s">
        <v>368</v>
      </c>
      <c r="H823" s="112">
        <v>69351.199999999997</v>
      </c>
    </row>
    <row r="824" spans="1:8" ht="48" customHeight="1">
      <c r="B824" s="549"/>
      <c r="C824" s="233">
        <v>11004</v>
      </c>
      <c r="D824" s="545" t="s">
        <v>862</v>
      </c>
      <c r="E824" s="546"/>
      <c r="F824" s="547"/>
      <c r="G824" s="233" t="s">
        <v>506</v>
      </c>
      <c r="H824" s="76">
        <f t="shared" ref="H824" si="48">H825</f>
        <v>1617610.2</v>
      </c>
    </row>
    <row r="825" spans="1:8" ht="36.6" customHeight="1">
      <c r="B825" s="550"/>
      <c r="C825" s="233"/>
      <c r="D825" s="233"/>
      <c r="E825" s="233"/>
      <c r="F825" s="233"/>
      <c r="G825" s="277" t="s">
        <v>551</v>
      </c>
      <c r="H825" s="112">
        <v>1617610.2</v>
      </c>
    </row>
    <row r="826" spans="1:8" ht="42.75" customHeight="1">
      <c r="A826" s="102"/>
      <c r="B826" s="79">
        <v>1155</v>
      </c>
      <c r="C826" s="515" t="s">
        <v>369</v>
      </c>
      <c r="D826" s="516"/>
      <c r="E826" s="516"/>
      <c r="F826" s="517"/>
      <c r="G826" s="109"/>
      <c r="H826" s="117">
        <f>H827+H829+H831+H833+H835+H837</f>
        <v>1259442.7999999998</v>
      </c>
    </row>
    <row r="827" spans="1:8" ht="47.45" customHeight="1">
      <c r="B827" s="537"/>
      <c r="C827" s="227">
        <v>11004</v>
      </c>
      <c r="D827" s="551" t="s">
        <v>370</v>
      </c>
      <c r="E827" s="551"/>
      <c r="F827" s="551"/>
      <c r="G827" s="227" t="s">
        <v>506</v>
      </c>
      <c r="H827" s="117">
        <f t="shared" ref="H827" si="49">H828</f>
        <v>431979.4</v>
      </c>
    </row>
    <row r="828" spans="1:8" ht="30.75" customHeight="1">
      <c r="B828" s="538"/>
      <c r="C828" s="227"/>
      <c r="D828" s="289"/>
      <c r="E828" s="104"/>
      <c r="F828" s="104"/>
      <c r="G828" s="277" t="s">
        <v>371</v>
      </c>
      <c r="H828" s="282">
        <v>431979.4</v>
      </c>
    </row>
    <row r="829" spans="1:8" ht="51" customHeight="1">
      <c r="B829" s="538"/>
      <c r="C829" s="227">
        <v>11005</v>
      </c>
      <c r="D829" s="551" t="s">
        <v>372</v>
      </c>
      <c r="E829" s="551"/>
      <c r="F829" s="551"/>
      <c r="G829" s="227" t="s">
        <v>506</v>
      </c>
      <c r="H829" s="117">
        <f t="shared" ref="H829:H835" si="50">H830</f>
        <v>164366.29999999999</v>
      </c>
    </row>
    <row r="830" spans="1:8" ht="33.75" customHeight="1">
      <c r="B830" s="538"/>
      <c r="C830" s="227"/>
      <c r="D830" s="289"/>
      <c r="E830" s="104"/>
      <c r="F830" s="104"/>
      <c r="G830" s="277" t="s">
        <v>373</v>
      </c>
      <c r="H830" s="282">
        <v>164366.29999999999</v>
      </c>
    </row>
    <row r="831" spans="1:8" ht="52.15" customHeight="1">
      <c r="B831" s="538"/>
      <c r="C831" s="227">
        <v>11006</v>
      </c>
      <c r="D831" s="551" t="s">
        <v>374</v>
      </c>
      <c r="E831" s="551"/>
      <c r="F831" s="551"/>
      <c r="G831" s="227" t="s">
        <v>506</v>
      </c>
      <c r="H831" s="117">
        <f t="shared" si="50"/>
        <v>185280.7</v>
      </c>
    </row>
    <row r="832" spans="1:8" ht="31.5" customHeight="1">
      <c r="B832" s="538"/>
      <c r="C832" s="227"/>
      <c r="D832" s="289"/>
      <c r="E832" s="104"/>
      <c r="F832" s="104"/>
      <c r="G832" s="277" t="s">
        <v>375</v>
      </c>
      <c r="H832" s="282">
        <v>185280.7</v>
      </c>
    </row>
    <row r="833" spans="2:8" ht="39" customHeight="1">
      <c r="B833" s="538"/>
      <c r="C833" s="227">
        <v>11007</v>
      </c>
      <c r="D833" s="551" t="s">
        <v>376</v>
      </c>
      <c r="E833" s="551"/>
      <c r="F833" s="551"/>
      <c r="G833" s="227" t="s">
        <v>506</v>
      </c>
      <c r="H833" s="117">
        <f t="shared" si="50"/>
        <v>197887.3</v>
      </c>
    </row>
    <row r="834" spans="2:8" ht="31.15" customHeight="1">
      <c r="B834" s="538"/>
      <c r="C834" s="227"/>
      <c r="D834" s="289"/>
      <c r="E834" s="104"/>
      <c r="F834" s="104"/>
      <c r="G834" s="277" t="s">
        <v>377</v>
      </c>
      <c r="H834" s="282">
        <v>197887.3</v>
      </c>
    </row>
    <row r="835" spans="2:8" ht="42" customHeight="1">
      <c r="B835" s="538"/>
      <c r="C835" s="227">
        <v>11008</v>
      </c>
      <c r="D835" s="551" t="s">
        <v>378</v>
      </c>
      <c r="E835" s="551"/>
      <c r="F835" s="551"/>
      <c r="G835" s="227" t="s">
        <v>506</v>
      </c>
      <c r="H835" s="117">
        <f t="shared" si="50"/>
        <v>70404.899999999994</v>
      </c>
    </row>
    <row r="836" spans="2:8" ht="33.75" customHeight="1">
      <c r="B836" s="538"/>
      <c r="C836" s="227"/>
      <c r="D836" s="289"/>
      <c r="E836" s="104"/>
      <c r="F836" s="104"/>
      <c r="G836" s="277" t="s">
        <v>379</v>
      </c>
      <c r="H836" s="282">
        <v>70404.899999999994</v>
      </c>
    </row>
    <row r="837" spans="2:8" ht="56.45" customHeight="1">
      <c r="B837" s="538"/>
      <c r="C837" s="227">
        <v>11010</v>
      </c>
      <c r="D837" s="551" t="s">
        <v>380</v>
      </c>
      <c r="E837" s="551"/>
      <c r="F837" s="551"/>
      <c r="G837" s="227" t="s">
        <v>506</v>
      </c>
      <c r="H837" s="117">
        <f t="shared" ref="H837" si="51">H838</f>
        <v>209524.2</v>
      </c>
    </row>
    <row r="838" spans="2:8" ht="31.15" customHeight="1">
      <c r="B838" s="539"/>
      <c r="C838" s="227"/>
      <c r="D838" s="289"/>
      <c r="E838" s="104"/>
      <c r="F838" s="104"/>
      <c r="G838" s="113" t="s">
        <v>381</v>
      </c>
      <c r="H838" s="282">
        <v>209524.2</v>
      </c>
    </row>
    <row r="839" spans="2:8" s="92" customFormat="1" ht="32.25" customHeight="1">
      <c r="B839" s="95">
        <v>1173</v>
      </c>
      <c r="C839" s="518" t="s">
        <v>382</v>
      </c>
      <c r="D839" s="519"/>
      <c r="E839" s="519"/>
      <c r="F839" s="520"/>
      <c r="G839" s="264"/>
      <c r="H839" s="400">
        <f>H840</f>
        <v>1335485.8999999999</v>
      </c>
    </row>
    <row r="840" spans="2:8" s="92" customFormat="1" ht="31.9" customHeight="1">
      <c r="B840" s="574"/>
      <c r="C840" s="205">
        <v>11002</v>
      </c>
      <c r="D840" s="573" t="s">
        <v>383</v>
      </c>
      <c r="E840" s="573"/>
      <c r="F840" s="573"/>
      <c r="G840" s="205" t="s">
        <v>507</v>
      </c>
      <c r="H840" s="400">
        <f t="shared" ref="H840" si="52">H841</f>
        <v>1335485.8999999999</v>
      </c>
    </row>
    <row r="841" spans="2:8" s="92" customFormat="1" ht="27" customHeight="1">
      <c r="B841" s="575"/>
      <c r="C841" s="205"/>
      <c r="D841" s="151"/>
      <c r="E841" s="83"/>
      <c r="F841" s="83"/>
      <c r="G841" s="401" t="s">
        <v>384</v>
      </c>
      <c r="H841" s="402">
        <v>1335485.8999999999</v>
      </c>
    </row>
    <row r="842" spans="2:8" s="92" customFormat="1" ht="28.9" customHeight="1">
      <c r="B842" s="95">
        <v>1186</v>
      </c>
      <c r="C842" s="518" t="s">
        <v>423</v>
      </c>
      <c r="D842" s="519"/>
      <c r="E842" s="519"/>
      <c r="F842" s="520"/>
      <c r="G842" s="264"/>
      <c r="H842" s="400">
        <f>H843</f>
        <v>42500.7</v>
      </c>
    </row>
    <row r="843" spans="2:8" ht="25.9" customHeight="1">
      <c r="B843" s="537"/>
      <c r="C843" s="227">
        <v>11001</v>
      </c>
      <c r="D843" s="551" t="s">
        <v>423</v>
      </c>
      <c r="E843" s="551"/>
      <c r="F843" s="551"/>
      <c r="G843" s="227" t="s">
        <v>506</v>
      </c>
      <c r="H843" s="117">
        <f t="shared" ref="H843" si="53">H844</f>
        <v>42500.7</v>
      </c>
    </row>
    <row r="844" spans="2:8" ht="31.15" customHeight="1">
      <c r="B844" s="539"/>
      <c r="C844" s="227"/>
      <c r="D844" s="289"/>
      <c r="E844" s="104"/>
      <c r="F844" s="104"/>
      <c r="G844" s="110" t="s">
        <v>424</v>
      </c>
      <c r="H844" s="282">
        <v>42500.7</v>
      </c>
    </row>
    <row r="845" spans="2:8" ht="33" customHeight="1">
      <c r="B845" s="534" t="s">
        <v>504</v>
      </c>
      <c r="C845" s="535"/>
      <c r="D845" s="535"/>
      <c r="E845" s="535"/>
      <c r="F845" s="535"/>
      <c r="G845" s="536"/>
      <c r="H845" s="386">
        <f>SUM(H846,H861,H868,H871,H876,H881,H886,H895)</f>
        <v>11908570.300000001</v>
      </c>
    </row>
    <row r="846" spans="2:8" s="92" customFormat="1" ht="36" customHeight="1">
      <c r="B846" s="94">
        <v>1022</v>
      </c>
      <c r="C846" s="518" t="s">
        <v>508</v>
      </c>
      <c r="D846" s="519"/>
      <c r="E846" s="519"/>
      <c r="F846" s="520"/>
      <c r="G846" s="391"/>
      <c r="H846" s="382">
        <f>SUM(H847,H849,H851,H853,H855,H857,H859)</f>
        <v>6627423.9000000004</v>
      </c>
    </row>
    <row r="847" spans="2:8" ht="67.900000000000006" customHeight="1">
      <c r="B847" s="581"/>
      <c r="C847" s="233">
        <v>11001</v>
      </c>
      <c r="D847" s="545" t="s">
        <v>509</v>
      </c>
      <c r="E847" s="546"/>
      <c r="F847" s="547"/>
      <c r="G847" s="227" t="s">
        <v>504</v>
      </c>
      <c r="H847" s="76">
        <f t="shared" ref="H847" si="54">H848</f>
        <v>167000</v>
      </c>
    </row>
    <row r="848" spans="2:8" ht="29.45" customHeight="1">
      <c r="B848" s="582"/>
      <c r="C848" s="81"/>
      <c r="D848" s="289"/>
      <c r="E848" s="289"/>
      <c r="F848" s="289"/>
      <c r="G848" s="277" t="s">
        <v>533</v>
      </c>
      <c r="H848" s="112">
        <v>167000</v>
      </c>
    </row>
    <row r="849" spans="2:8" ht="40.9" customHeight="1">
      <c r="B849" s="582"/>
      <c r="C849" s="233">
        <v>11002</v>
      </c>
      <c r="D849" s="545" t="s">
        <v>1088</v>
      </c>
      <c r="E849" s="546"/>
      <c r="F849" s="547"/>
      <c r="G849" s="227" t="s">
        <v>504</v>
      </c>
      <c r="H849" s="76">
        <f>H850</f>
        <v>270423.90000000002</v>
      </c>
    </row>
    <row r="850" spans="2:8" ht="31.15" customHeight="1">
      <c r="B850" s="582"/>
      <c r="C850" s="81"/>
      <c r="D850" s="289"/>
      <c r="E850" s="289"/>
      <c r="F850" s="289"/>
      <c r="G850" s="277" t="s">
        <v>552</v>
      </c>
      <c r="H850" s="112">
        <v>270423.90000000002</v>
      </c>
    </row>
    <row r="851" spans="2:8" ht="31.15" customHeight="1">
      <c r="B851" s="582"/>
      <c r="C851" s="233">
        <v>11004</v>
      </c>
      <c r="D851" s="545" t="s">
        <v>1087</v>
      </c>
      <c r="E851" s="546" t="s">
        <v>1038</v>
      </c>
      <c r="F851" s="547" t="s">
        <v>1038</v>
      </c>
      <c r="G851" s="227" t="s">
        <v>504</v>
      </c>
      <c r="H851" s="76">
        <f>H852</f>
        <v>350000</v>
      </c>
    </row>
    <row r="852" spans="2:8" ht="31.15" customHeight="1">
      <c r="B852" s="582"/>
      <c r="C852" s="81"/>
      <c r="D852" s="289"/>
      <c r="E852" s="289"/>
      <c r="F852" s="289"/>
      <c r="G852" s="277" t="s">
        <v>552</v>
      </c>
      <c r="H852" s="112">
        <v>350000</v>
      </c>
    </row>
    <row r="853" spans="2:8" ht="31.15" customHeight="1">
      <c r="B853" s="582"/>
      <c r="C853" s="233">
        <v>12010</v>
      </c>
      <c r="D853" s="545" t="s">
        <v>1086</v>
      </c>
      <c r="E853" s="546"/>
      <c r="F853" s="547"/>
      <c r="G853" s="227" t="s">
        <v>504</v>
      </c>
      <c r="H853" s="76">
        <f>H854</f>
        <v>3500000</v>
      </c>
    </row>
    <row r="854" spans="2:8" ht="34.5" customHeight="1">
      <c r="B854" s="582"/>
      <c r="C854" s="81"/>
      <c r="D854" s="289"/>
      <c r="E854" s="289"/>
      <c r="F854" s="289"/>
      <c r="G854" s="110" t="s">
        <v>511</v>
      </c>
      <c r="H854" s="112">
        <v>3500000</v>
      </c>
    </row>
    <row r="855" spans="2:8" ht="47.25" customHeight="1">
      <c r="B855" s="582"/>
      <c r="C855" s="233">
        <v>12011</v>
      </c>
      <c r="D855" s="545" t="s">
        <v>1085</v>
      </c>
      <c r="E855" s="546" t="s">
        <v>1039</v>
      </c>
      <c r="F855" s="547" t="s">
        <v>1039</v>
      </c>
      <c r="G855" s="227" t="s">
        <v>504</v>
      </c>
      <c r="H855" s="76">
        <f>H856</f>
        <v>690000</v>
      </c>
    </row>
    <row r="856" spans="2:8" ht="35.25" customHeight="1">
      <c r="B856" s="582"/>
      <c r="C856" s="269"/>
      <c r="D856" s="352"/>
      <c r="E856" s="352"/>
      <c r="F856" s="352"/>
      <c r="G856" s="110" t="s">
        <v>511</v>
      </c>
      <c r="H856" s="112">
        <v>690000</v>
      </c>
    </row>
    <row r="857" spans="2:8" ht="31.15" customHeight="1">
      <c r="B857" s="582"/>
      <c r="C857" s="233">
        <v>12012</v>
      </c>
      <c r="D857" s="545" t="s">
        <v>1084</v>
      </c>
      <c r="E857" s="546" t="s">
        <v>1040</v>
      </c>
      <c r="F857" s="547" t="s">
        <v>1040</v>
      </c>
      <c r="G857" s="227" t="s">
        <v>504</v>
      </c>
      <c r="H857" s="76">
        <f>H858</f>
        <v>1000000</v>
      </c>
    </row>
    <row r="858" spans="2:8" ht="33" customHeight="1">
      <c r="B858" s="582"/>
      <c r="C858" s="81"/>
      <c r="D858" s="289"/>
      <c r="E858" s="289"/>
      <c r="F858" s="289"/>
      <c r="G858" s="110" t="s">
        <v>511</v>
      </c>
      <c r="H858" s="112">
        <v>1000000</v>
      </c>
    </row>
    <row r="859" spans="2:8" ht="31.15" customHeight="1">
      <c r="B859" s="582"/>
      <c r="C859" s="233">
        <v>32001</v>
      </c>
      <c r="D859" s="545" t="s">
        <v>1083</v>
      </c>
      <c r="E859" s="546" t="s">
        <v>1041</v>
      </c>
      <c r="F859" s="547" t="s">
        <v>1041</v>
      </c>
      <c r="G859" s="227" t="s">
        <v>504</v>
      </c>
      <c r="H859" s="76">
        <f>H860</f>
        <v>650000</v>
      </c>
    </row>
    <row r="860" spans="2:8" ht="31.15" customHeight="1">
      <c r="B860" s="583"/>
      <c r="C860" s="81"/>
      <c r="D860" s="289"/>
      <c r="E860" s="289"/>
      <c r="F860" s="289"/>
      <c r="G860" s="277" t="s">
        <v>552</v>
      </c>
      <c r="H860" s="112">
        <v>650000</v>
      </c>
    </row>
    <row r="861" spans="2:8" s="92" customFormat="1" ht="34.9" customHeight="1">
      <c r="B861" s="94">
        <v>1059</v>
      </c>
      <c r="C861" s="518" t="s">
        <v>385</v>
      </c>
      <c r="D861" s="519"/>
      <c r="E861" s="519"/>
      <c r="F861" s="520"/>
      <c r="G861" s="391"/>
      <c r="H861" s="382">
        <f>SUM(H862,H864,H866)</f>
        <v>201720.7</v>
      </c>
    </row>
    <row r="862" spans="2:8" s="92" customFormat="1" ht="34.15" customHeight="1">
      <c r="B862" s="644"/>
      <c r="C862" s="93">
        <v>11001</v>
      </c>
      <c r="D862" s="646" t="s">
        <v>386</v>
      </c>
      <c r="E862" s="647"/>
      <c r="F862" s="648"/>
      <c r="G862" s="205" t="s">
        <v>504</v>
      </c>
      <c r="H862" s="382">
        <f t="shared" ref="H862" si="55">H863</f>
        <v>47940</v>
      </c>
    </row>
    <row r="863" spans="2:8" s="92" customFormat="1" ht="33.6" customHeight="1">
      <c r="B863" s="645"/>
      <c r="C863" s="403"/>
      <c r="D863" s="151"/>
      <c r="E863" s="151"/>
      <c r="F863" s="151"/>
      <c r="G863" s="158" t="s">
        <v>552</v>
      </c>
      <c r="H863" s="388">
        <v>47940</v>
      </c>
    </row>
    <row r="864" spans="2:8" s="92" customFormat="1" ht="38.450000000000003" customHeight="1">
      <c r="B864" s="645"/>
      <c r="C864" s="93">
        <v>11003</v>
      </c>
      <c r="D864" s="573" t="s">
        <v>387</v>
      </c>
      <c r="E864" s="573"/>
      <c r="F864" s="573"/>
      <c r="G864" s="205" t="s">
        <v>504</v>
      </c>
      <c r="H864" s="404">
        <f t="shared" ref="H864" si="56">H865</f>
        <v>48065.7</v>
      </c>
    </row>
    <row r="865" spans="2:8" s="92" customFormat="1" ht="31.9" customHeight="1">
      <c r="B865" s="645"/>
      <c r="C865" s="93"/>
      <c r="D865" s="405"/>
      <c r="E865" s="405"/>
      <c r="F865" s="405"/>
      <c r="G865" s="406" t="s">
        <v>613</v>
      </c>
      <c r="H865" s="407">
        <v>48065.7</v>
      </c>
    </row>
    <row r="866" spans="2:8" s="92" customFormat="1" ht="51" customHeight="1">
      <c r="B866" s="408"/>
      <c r="C866" s="409">
        <v>11009</v>
      </c>
      <c r="D866" s="573" t="s">
        <v>1082</v>
      </c>
      <c r="E866" s="573" t="s">
        <v>1042</v>
      </c>
      <c r="F866" s="573" t="s">
        <v>1042</v>
      </c>
      <c r="G866" s="205" t="s">
        <v>504</v>
      </c>
      <c r="H866" s="404">
        <f>H867</f>
        <v>105715</v>
      </c>
    </row>
    <row r="867" spans="2:8" s="92" customFormat="1" ht="38.25" customHeight="1">
      <c r="B867" s="408"/>
      <c r="C867" s="93"/>
      <c r="D867" s="405"/>
      <c r="E867" s="405"/>
      <c r="F867" s="405"/>
      <c r="G867" s="401" t="s">
        <v>1043</v>
      </c>
      <c r="H867" s="407">
        <v>105715</v>
      </c>
    </row>
    <row r="868" spans="2:8" s="92" customFormat="1" ht="37.5" customHeight="1">
      <c r="B868" s="94">
        <v>1067</v>
      </c>
      <c r="C868" s="518" t="s">
        <v>394</v>
      </c>
      <c r="D868" s="519"/>
      <c r="E868" s="519"/>
      <c r="F868" s="520"/>
      <c r="G868" s="391"/>
      <c r="H868" s="382">
        <f>+H869</f>
        <v>16680</v>
      </c>
    </row>
    <row r="869" spans="2:8" s="92" customFormat="1" ht="32.450000000000003" customHeight="1">
      <c r="B869" s="537"/>
      <c r="C869" s="93">
        <v>11002</v>
      </c>
      <c r="D869" s="573" t="s">
        <v>395</v>
      </c>
      <c r="E869" s="573"/>
      <c r="F869" s="573"/>
      <c r="G869" s="205" t="s">
        <v>504</v>
      </c>
      <c r="H869" s="382">
        <f t="shared" ref="H869" si="57">+H870</f>
        <v>16680</v>
      </c>
    </row>
    <row r="870" spans="2:8" ht="30.6" customHeight="1">
      <c r="B870" s="539"/>
      <c r="C870" s="86"/>
      <c r="D870" s="256"/>
      <c r="E870" s="256"/>
      <c r="F870" s="256"/>
      <c r="G870" s="277" t="s">
        <v>396</v>
      </c>
      <c r="H870" s="112">
        <v>16680</v>
      </c>
    </row>
    <row r="871" spans="2:8" s="92" customFormat="1" ht="36.75" customHeight="1">
      <c r="B871" s="94">
        <v>1104</v>
      </c>
      <c r="C871" s="518" t="s">
        <v>398</v>
      </c>
      <c r="D871" s="519"/>
      <c r="E871" s="519"/>
      <c r="F871" s="520"/>
      <c r="G871" s="93"/>
      <c r="H871" s="382">
        <f>+H872+H874</f>
        <v>1733292.5</v>
      </c>
    </row>
    <row r="872" spans="2:8" ht="39" customHeight="1">
      <c r="B872" s="537"/>
      <c r="C872" s="233">
        <v>11001</v>
      </c>
      <c r="D872" s="551" t="s">
        <v>399</v>
      </c>
      <c r="E872" s="551"/>
      <c r="F872" s="551"/>
      <c r="G872" s="227" t="s">
        <v>504</v>
      </c>
      <c r="H872" s="76">
        <f>H873</f>
        <v>160092.5</v>
      </c>
    </row>
    <row r="873" spans="2:8" ht="33.6" customHeight="1">
      <c r="B873" s="538"/>
      <c r="C873" s="233"/>
      <c r="D873" s="256"/>
      <c r="E873" s="256"/>
      <c r="F873" s="113"/>
      <c r="G873" s="277" t="s">
        <v>584</v>
      </c>
      <c r="H873" s="114">
        <v>160092.5</v>
      </c>
    </row>
    <row r="874" spans="2:8" ht="43.5" customHeight="1">
      <c r="B874" s="538"/>
      <c r="C874" s="233">
        <v>11002</v>
      </c>
      <c r="D874" s="545" t="s">
        <v>887</v>
      </c>
      <c r="E874" s="546"/>
      <c r="F874" s="547"/>
      <c r="G874" s="227" t="s">
        <v>504</v>
      </c>
      <c r="H874" s="76">
        <f>+H875</f>
        <v>1573200</v>
      </c>
    </row>
    <row r="875" spans="2:8" ht="33.6" customHeight="1">
      <c r="B875" s="539"/>
      <c r="C875" s="233"/>
      <c r="D875" s="257"/>
      <c r="E875" s="257"/>
      <c r="F875" s="113"/>
      <c r="G875" s="277" t="s">
        <v>888</v>
      </c>
      <c r="H875" s="114">
        <v>1573200</v>
      </c>
    </row>
    <row r="876" spans="2:8" s="92" customFormat="1" ht="32.450000000000003" customHeight="1">
      <c r="B876" s="94">
        <v>1116</v>
      </c>
      <c r="C876" s="518" t="s">
        <v>986</v>
      </c>
      <c r="D876" s="519"/>
      <c r="E876" s="519"/>
      <c r="F876" s="520"/>
      <c r="G876" s="93"/>
      <c r="H876" s="382">
        <f>SUM(H877,H879)</f>
        <v>1437753.2</v>
      </c>
    </row>
    <row r="877" spans="2:8" ht="37.5" customHeight="1">
      <c r="B877" s="581"/>
      <c r="C877" s="233">
        <v>11001</v>
      </c>
      <c r="D877" s="551" t="s">
        <v>389</v>
      </c>
      <c r="E877" s="551"/>
      <c r="F877" s="551"/>
      <c r="G877" s="227" t="s">
        <v>504</v>
      </c>
      <c r="H877" s="76">
        <f t="shared" ref="H877" si="58">H878</f>
        <v>1061903.7</v>
      </c>
    </row>
    <row r="878" spans="2:8" ht="37.5" customHeight="1">
      <c r="B878" s="582"/>
      <c r="C878" s="241"/>
      <c r="D878" s="377"/>
      <c r="E878" s="377"/>
      <c r="F878" s="377"/>
      <c r="G878" s="277" t="s">
        <v>552</v>
      </c>
      <c r="H878" s="114">
        <v>1061903.7</v>
      </c>
    </row>
    <row r="879" spans="2:8" ht="43.15" customHeight="1">
      <c r="B879" s="582"/>
      <c r="C879" s="233">
        <v>11005</v>
      </c>
      <c r="D879" s="551" t="s">
        <v>510</v>
      </c>
      <c r="E879" s="551"/>
      <c r="F879" s="551"/>
      <c r="G879" s="227" t="s">
        <v>504</v>
      </c>
      <c r="H879" s="376">
        <f t="shared" ref="H879" si="59">H880</f>
        <v>375849.5</v>
      </c>
    </row>
    <row r="880" spans="2:8" ht="37.5" customHeight="1">
      <c r="B880" s="583"/>
      <c r="C880" s="233"/>
      <c r="D880" s="256"/>
      <c r="E880" s="256"/>
      <c r="F880" s="256"/>
      <c r="G880" s="277" t="s">
        <v>552</v>
      </c>
      <c r="H880" s="309">
        <v>375849.5</v>
      </c>
    </row>
    <row r="881" spans="1:8" s="92" customFormat="1" ht="34.9" customHeight="1">
      <c r="B881" s="94">
        <v>1165</v>
      </c>
      <c r="C881" s="518" t="s">
        <v>400</v>
      </c>
      <c r="D881" s="519"/>
      <c r="E881" s="519"/>
      <c r="F881" s="520"/>
      <c r="G881" s="93"/>
      <c r="H881" s="382">
        <f>+H882+H884</f>
        <v>800000</v>
      </c>
    </row>
    <row r="882" spans="1:8" s="92" customFormat="1" ht="55.9" customHeight="1">
      <c r="B882" s="574"/>
      <c r="C882" s="93">
        <v>11004</v>
      </c>
      <c r="D882" s="573" t="s">
        <v>611</v>
      </c>
      <c r="E882" s="573"/>
      <c r="F882" s="573"/>
      <c r="G882" s="205" t="s">
        <v>504</v>
      </c>
      <c r="H882" s="382">
        <f>+H883</f>
        <v>300000</v>
      </c>
    </row>
    <row r="883" spans="1:8" s="92" customFormat="1" ht="34.15" customHeight="1">
      <c r="B883" s="575"/>
      <c r="C883" s="266"/>
      <c r="D883" s="395"/>
      <c r="E883" s="411"/>
      <c r="F883" s="395"/>
      <c r="G883" s="158" t="s">
        <v>612</v>
      </c>
      <c r="H883" s="388">
        <v>300000</v>
      </c>
    </row>
    <row r="884" spans="1:8" s="92" customFormat="1" ht="63" customHeight="1">
      <c r="B884" s="575"/>
      <c r="C884" s="391">
        <v>11007</v>
      </c>
      <c r="D884" s="573" t="s">
        <v>889</v>
      </c>
      <c r="E884" s="573"/>
      <c r="F884" s="573"/>
      <c r="G884" s="205" t="s">
        <v>504</v>
      </c>
      <c r="H884" s="412">
        <f>+H885</f>
        <v>500000</v>
      </c>
    </row>
    <row r="885" spans="1:8" s="92" customFormat="1" ht="34.15" customHeight="1">
      <c r="B885" s="576"/>
      <c r="C885" s="266"/>
      <c r="D885" s="395"/>
      <c r="E885" s="411"/>
      <c r="F885" s="395"/>
      <c r="G885" s="158" t="s">
        <v>584</v>
      </c>
      <c r="H885" s="388">
        <v>500000</v>
      </c>
    </row>
    <row r="886" spans="1:8" s="92" customFormat="1" ht="33.6" customHeight="1">
      <c r="B886" s="94">
        <v>1187</v>
      </c>
      <c r="C886" s="588" t="s">
        <v>390</v>
      </c>
      <c r="D886" s="589"/>
      <c r="E886" s="589"/>
      <c r="F886" s="590"/>
      <c r="G886" s="413"/>
      <c r="H886" s="382">
        <f>SUM(H887,H889,H891,H893)</f>
        <v>375700</v>
      </c>
    </row>
    <row r="887" spans="1:8" ht="57" customHeight="1">
      <c r="A887" s="571"/>
      <c r="B887" s="572"/>
      <c r="C887" s="233">
        <v>12007</v>
      </c>
      <c r="D887" s="551" t="s">
        <v>526</v>
      </c>
      <c r="E887" s="551"/>
      <c r="F887" s="551"/>
      <c r="G887" s="227" t="s">
        <v>504</v>
      </c>
      <c r="H887" s="76">
        <f>H888</f>
        <v>55000</v>
      </c>
    </row>
    <row r="888" spans="1:8" ht="48" customHeight="1">
      <c r="A888" s="571"/>
      <c r="B888" s="572"/>
      <c r="C888" s="378"/>
      <c r="D888" s="256"/>
      <c r="E888" s="256"/>
      <c r="F888" s="256"/>
      <c r="G888" s="287" t="s">
        <v>511</v>
      </c>
      <c r="H888" s="112">
        <v>55000</v>
      </c>
    </row>
    <row r="889" spans="1:8" ht="63.6" customHeight="1">
      <c r="A889" s="571"/>
      <c r="B889" s="572"/>
      <c r="C889" s="233">
        <v>12009</v>
      </c>
      <c r="D889" s="551" t="s">
        <v>532</v>
      </c>
      <c r="E889" s="551"/>
      <c r="F889" s="551"/>
      <c r="G889" s="227" t="s">
        <v>504</v>
      </c>
      <c r="H889" s="76">
        <f>H890</f>
        <v>100000</v>
      </c>
    </row>
    <row r="890" spans="1:8" ht="45" customHeight="1">
      <c r="A890" s="571"/>
      <c r="B890" s="572"/>
      <c r="C890" s="378"/>
      <c r="D890" s="256"/>
      <c r="E890" s="256"/>
      <c r="F890" s="256"/>
      <c r="G890" s="287" t="s">
        <v>511</v>
      </c>
      <c r="H890" s="112">
        <v>100000</v>
      </c>
    </row>
    <row r="891" spans="1:8" ht="43.9" customHeight="1">
      <c r="A891" s="571"/>
      <c r="B891" s="572"/>
      <c r="C891" s="233">
        <v>12013</v>
      </c>
      <c r="D891" s="551" t="s">
        <v>512</v>
      </c>
      <c r="E891" s="551"/>
      <c r="F891" s="551"/>
      <c r="G891" s="227" t="s">
        <v>504</v>
      </c>
      <c r="H891" s="76">
        <f>H892</f>
        <v>20700</v>
      </c>
    </row>
    <row r="892" spans="1:8" ht="45" customHeight="1">
      <c r="A892" s="571"/>
      <c r="B892" s="572"/>
      <c r="C892" s="378"/>
      <c r="D892" s="256"/>
      <c r="E892" s="256"/>
      <c r="F892" s="256"/>
      <c r="G892" s="287" t="s">
        <v>511</v>
      </c>
      <c r="H892" s="112">
        <v>20700</v>
      </c>
    </row>
    <row r="893" spans="1:8" ht="49.9" customHeight="1">
      <c r="A893" s="571"/>
      <c r="B893" s="572"/>
      <c r="C893" s="233">
        <v>12015</v>
      </c>
      <c r="D893" s="551" t="s">
        <v>614</v>
      </c>
      <c r="E893" s="551"/>
      <c r="F893" s="551"/>
      <c r="G893" s="227" t="s">
        <v>504</v>
      </c>
      <c r="H893" s="76">
        <f>H894</f>
        <v>200000</v>
      </c>
    </row>
    <row r="894" spans="1:8" ht="45" customHeight="1">
      <c r="A894" s="571"/>
      <c r="B894" s="572"/>
      <c r="C894" s="378"/>
      <c r="D894" s="256"/>
      <c r="E894" s="256"/>
      <c r="F894" s="256"/>
      <c r="G894" s="287" t="s">
        <v>511</v>
      </c>
      <c r="H894" s="112">
        <v>200000</v>
      </c>
    </row>
    <row r="895" spans="1:8" s="92" customFormat="1" ht="36" customHeight="1">
      <c r="B895" s="94">
        <v>1190</v>
      </c>
      <c r="C895" s="518" t="s">
        <v>401</v>
      </c>
      <c r="D895" s="519"/>
      <c r="E895" s="519"/>
      <c r="F895" s="520"/>
      <c r="G895" s="391"/>
      <c r="H895" s="397">
        <f>+H896</f>
        <v>716000</v>
      </c>
    </row>
    <row r="896" spans="1:8" ht="37.5" customHeight="1">
      <c r="B896" s="537"/>
      <c r="C896" s="233">
        <v>11002</v>
      </c>
      <c r="D896" s="551" t="s">
        <v>402</v>
      </c>
      <c r="E896" s="551"/>
      <c r="F896" s="551"/>
      <c r="G896" s="227" t="s">
        <v>504</v>
      </c>
      <c r="H896" s="76">
        <f>+H897+H898</f>
        <v>716000</v>
      </c>
    </row>
    <row r="897" spans="2:8" ht="34.5" customHeight="1">
      <c r="B897" s="538"/>
      <c r="C897" s="233"/>
      <c r="D897" s="377"/>
      <c r="E897" s="377"/>
      <c r="F897" s="377"/>
      <c r="G897" s="313" t="s">
        <v>584</v>
      </c>
      <c r="H897" s="112">
        <v>704000</v>
      </c>
    </row>
    <row r="898" spans="2:8" ht="34.5" customHeight="1">
      <c r="B898" s="539"/>
      <c r="C898" s="377"/>
      <c r="D898" s="377"/>
      <c r="E898" s="377"/>
      <c r="F898" s="377"/>
      <c r="G898" s="379" t="s">
        <v>1067</v>
      </c>
      <c r="H898" s="112">
        <v>12000</v>
      </c>
    </row>
    <row r="899" spans="2:8" s="92" customFormat="1" ht="27" customHeight="1">
      <c r="B899" s="534" t="s">
        <v>403</v>
      </c>
      <c r="C899" s="535"/>
      <c r="D899" s="535"/>
      <c r="E899" s="535"/>
      <c r="F899" s="535"/>
      <c r="G899" s="536"/>
      <c r="H899" s="387">
        <f>H900</f>
        <v>141703.79999999999</v>
      </c>
    </row>
    <row r="900" spans="2:8" s="92" customFormat="1" ht="31.9" customHeight="1">
      <c r="B900" s="410">
        <v>1023</v>
      </c>
      <c r="C900" s="518" t="s">
        <v>404</v>
      </c>
      <c r="D900" s="519"/>
      <c r="E900" s="519"/>
      <c r="F900" s="520"/>
      <c r="G900" s="391"/>
      <c r="H900" s="382">
        <f>H901</f>
        <v>141703.79999999999</v>
      </c>
    </row>
    <row r="901" spans="2:8" ht="30.6" customHeight="1">
      <c r="B901" s="537"/>
      <c r="C901" s="233">
        <v>11003</v>
      </c>
      <c r="D901" s="551" t="s">
        <v>405</v>
      </c>
      <c r="E901" s="551"/>
      <c r="F901" s="551"/>
      <c r="G901" s="227" t="s">
        <v>403</v>
      </c>
      <c r="H901" s="76">
        <f>H902</f>
        <v>141703.79999999999</v>
      </c>
    </row>
    <row r="902" spans="2:8" ht="32.25" customHeight="1">
      <c r="B902" s="539"/>
      <c r="C902" s="233"/>
      <c r="D902" s="256"/>
      <c r="E902" s="256"/>
      <c r="F902" s="256"/>
      <c r="G902" s="277" t="s">
        <v>406</v>
      </c>
      <c r="H902" s="112">
        <v>141703.79999999999</v>
      </c>
    </row>
    <row r="903" spans="2:8" s="92" customFormat="1" ht="32.25" customHeight="1">
      <c r="B903" s="534" t="s">
        <v>407</v>
      </c>
      <c r="C903" s="535"/>
      <c r="D903" s="535"/>
      <c r="E903" s="535"/>
      <c r="F903" s="535"/>
      <c r="G903" s="536"/>
      <c r="H903" s="386">
        <f>H904</f>
        <v>224549</v>
      </c>
    </row>
    <row r="904" spans="2:8" ht="42" customHeight="1">
      <c r="B904" s="260">
        <v>1050</v>
      </c>
      <c r="C904" s="515" t="s">
        <v>408</v>
      </c>
      <c r="D904" s="516"/>
      <c r="E904" s="516"/>
      <c r="F904" s="517"/>
      <c r="G904" s="258"/>
      <c r="H904" s="76">
        <f>H905</f>
        <v>224549</v>
      </c>
    </row>
    <row r="905" spans="2:8" ht="46.5" customHeight="1">
      <c r="B905" s="537"/>
      <c r="C905" s="233">
        <v>11001</v>
      </c>
      <c r="D905" s="551" t="s">
        <v>408</v>
      </c>
      <c r="E905" s="551"/>
      <c r="F905" s="551"/>
      <c r="G905" s="227" t="s">
        <v>409</v>
      </c>
      <c r="H905" s="76">
        <f>H906</f>
        <v>224549</v>
      </c>
    </row>
    <row r="906" spans="2:8" ht="37.9" customHeight="1">
      <c r="B906" s="539"/>
      <c r="C906" s="233"/>
      <c r="D906" s="256"/>
      <c r="E906" s="256"/>
      <c r="F906" s="256"/>
      <c r="G906" s="277" t="s">
        <v>410</v>
      </c>
      <c r="H906" s="112">
        <v>224549</v>
      </c>
    </row>
    <row r="907" spans="2:8" ht="31.5" customHeight="1">
      <c r="B907" s="534" t="s">
        <v>415</v>
      </c>
      <c r="C907" s="535"/>
      <c r="D907" s="535"/>
      <c r="E907" s="535"/>
      <c r="F907" s="535"/>
      <c r="G907" s="536"/>
      <c r="H907" s="386">
        <f>H908</f>
        <v>3234464.2</v>
      </c>
    </row>
    <row r="908" spans="2:8" ht="41.45" customHeight="1">
      <c r="B908" s="260">
        <v>1158</v>
      </c>
      <c r="C908" s="515" t="s">
        <v>417</v>
      </c>
      <c r="D908" s="516"/>
      <c r="E908" s="516"/>
      <c r="F908" s="517"/>
      <c r="G908" s="258"/>
      <c r="H908" s="76">
        <f>H909</f>
        <v>3234464.2</v>
      </c>
    </row>
    <row r="909" spans="2:8" ht="55.9" customHeight="1">
      <c r="B909" s="587"/>
      <c r="C909" s="233">
        <v>11001</v>
      </c>
      <c r="D909" s="545" t="s">
        <v>418</v>
      </c>
      <c r="E909" s="546"/>
      <c r="F909" s="547"/>
      <c r="G909" s="227" t="s">
        <v>419</v>
      </c>
      <c r="H909" s="76">
        <f>H910+H911</f>
        <v>3234464.2</v>
      </c>
    </row>
    <row r="910" spans="2:8" ht="29.25" customHeight="1">
      <c r="B910" s="587"/>
      <c r="C910" s="233"/>
      <c r="D910" s="256"/>
      <c r="E910" s="256"/>
      <c r="F910" s="256"/>
      <c r="G910" s="277" t="s">
        <v>416</v>
      </c>
      <c r="H910" s="112">
        <v>24464.2</v>
      </c>
    </row>
    <row r="911" spans="2:8" ht="34.5" customHeight="1">
      <c r="B911" s="587"/>
      <c r="C911" s="233"/>
      <c r="D911" s="256"/>
      <c r="E911" s="256"/>
      <c r="F911" s="256"/>
      <c r="G911" s="277" t="s">
        <v>1018</v>
      </c>
      <c r="H911" s="112">
        <v>3210000</v>
      </c>
    </row>
    <row r="912" spans="2:8" ht="24.75" customHeight="1">
      <c r="C912" s="77"/>
      <c r="D912" s="77"/>
      <c r="E912" s="77"/>
      <c r="F912" s="77"/>
      <c r="G912" s="77"/>
      <c r="H912" s="235"/>
    </row>
  </sheetData>
  <customSheetViews>
    <customSheetView guid="{C1B641D7-CB97-42E8-9406-F1F3B85EFD40}" showPageBreaks="1" printArea="1" hiddenRows="1">
      <selection activeCell="J12" sqref="J12"/>
      <pageMargins left="0.27559055118110198" right="0.196850393700787" top="0.31496062992126" bottom="0.43307086614173201" header="0.2" footer="0.23622047244094499"/>
      <pageSetup paperSize="9" scale="80" firstPageNumber="630" orientation="landscape" useFirstPageNumber="1" r:id="rId1"/>
      <headerFooter>
        <oddFooter>&amp;C&amp;P</oddFooter>
      </headerFooter>
    </customSheetView>
    <customSheetView guid="{ECCB5E59-120F-4C8D-A9FE-1D4C0A6A082F}" hiddenRows="1">
      <selection activeCell="D6" sqref="D6:F7"/>
      <pageMargins left="0.27559055118110198" right="0.196850393700787" top="0.31496062992126" bottom="0.43307086614173201" header="0.2" footer="0.23622047244094499"/>
      <pageSetup paperSize="9" scale="80" firstPageNumber="630" orientation="landscape" useFirstPageNumber="1" r:id="rId2"/>
      <headerFooter>
        <oddFooter>&amp;C&amp;P</oddFooter>
      </headerFooter>
    </customSheetView>
    <customSheetView guid="{C9081878-9A32-4BF2-979B-D70E9C442E00}" hiddenRows="1" topLeftCell="B734">
      <selection activeCell="K16" sqref="K16"/>
      <pageMargins left="0.27559055118110198" right="0.196850393700787" top="0.31496062992126" bottom="0.43307086614173201" header="0.2" footer="0.23622047244094499"/>
      <pageSetup paperSize="9" scale="80" firstPageNumber="630" orientation="landscape" useFirstPageNumber="1" r:id="rId3"/>
      <headerFooter>
        <oddFooter>&amp;C&amp;P</oddFooter>
      </headerFooter>
    </customSheetView>
    <customSheetView guid="{D07DD8B6-134A-4F26-8D55-F982E0D49809}" showPageBreaks="1" printArea="1" hiddenRows="1" topLeftCell="A115">
      <selection activeCell="J126" sqref="J126"/>
      <pageMargins left="0.27559055118110198" right="0.196850393700787" top="0.31496062992126" bottom="0.43307086614173201" header="0.2" footer="0.23622047244094499"/>
      <pageSetup paperSize="9" scale="80" firstPageNumber="630" orientation="landscape" useFirstPageNumber="1" r:id="rId4"/>
      <headerFooter>
        <oddFooter>&amp;C&amp;P</oddFooter>
      </headerFooter>
    </customSheetView>
    <customSheetView guid="{39E48EBD-D48E-4BB3-ACFC-5C8CECEE8FAD}" showPageBreaks="1" printArea="1" hiddenRows="1">
      <selection activeCell="J12" sqref="J12"/>
      <pageMargins left="0.27559055118110198" right="0.196850393700787" top="0.31496062992126" bottom="0.43307086614173201" header="0.2" footer="0.23622047244094499"/>
      <pageSetup paperSize="9" scale="80" firstPageNumber="630" orientation="landscape" useFirstPageNumber="1" r:id="rId5"/>
      <headerFooter>
        <oddFooter>&amp;C&amp;P</oddFooter>
      </headerFooter>
    </customSheetView>
  </customSheetViews>
  <mergeCells count="367">
    <mergeCell ref="B788:G788"/>
    <mergeCell ref="B811:B815"/>
    <mergeCell ref="B209:B229"/>
    <mergeCell ref="D209:F209"/>
    <mergeCell ref="E210:F210"/>
    <mergeCell ref="B862:B865"/>
    <mergeCell ref="D862:F862"/>
    <mergeCell ref="D864:F864"/>
    <mergeCell ref="C826:F826"/>
    <mergeCell ref="B771:B772"/>
    <mergeCell ref="B784:B787"/>
    <mergeCell ref="B822:B825"/>
    <mergeCell ref="B840:B841"/>
    <mergeCell ref="C773:F773"/>
    <mergeCell ref="B774:B777"/>
    <mergeCell ref="D774:F774"/>
    <mergeCell ref="D776:F776"/>
    <mergeCell ref="C783:F783"/>
    <mergeCell ref="D784:F784"/>
    <mergeCell ref="D781:F781"/>
    <mergeCell ref="B793:B798"/>
    <mergeCell ref="D793:F793"/>
    <mergeCell ref="D795:F795"/>
    <mergeCell ref="D797:F797"/>
    <mergeCell ref="D786:F786"/>
    <mergeCell ref="D779:F779"/>
    <mergeCell ref="B651:B658"/>
    <mergeCell ref="E334:F334"/>
    <mergeCell ref="C339:F339"/>
    <mergeCell ref="D340:F340"/>
    <mergeCell ref="D342:F342"/>
    <mergeCell ref="D346:F346"/>
    <mergeCell ref="D348:F348"/>
    <mergeCell ref="D350:F350"/>
    <mergeCell ref="D352:F352"/>
    <mergeCell ref="D337:F337"/>
    <mergeCell ref="D384:F384"/>
    <mergeCell ref="B340:B407"/>
    <mergeCell ref="D354:F354"/>
    <mergeCell ref="D344:F344"/>
    <mergeCell ref="D383:F383"/>
    <mergeCell ref="D407:F407"/>
    <mergeCell ref="D427:F427"/>
    <mergeCell ref="D429:F429"/>
    <mergeCell ref="C431:F431"/>
    <mergeCell ref="B231:B338"/>
    <mergeCell ref="C408:F408"/>
    <mergeCell ref="D414:F414"/>
    <mergeCell ref="B200:B207"/>
    <mergeCell ref="D200:F200"/>
    <mergeCell ref="D204:F204"/>
    <mergeCell ref="D206:F206"/>
    <mergeCell ref="B126:B127"/>
    <mergeCell ref="B146:B198"/>
    <mergeCell ref="D57:F57"/>
    <mergeCell ref="D94:F94"/>
    <mergeCell ref="D103:F103"/>
    <mergeCell ref="D105:F105"/>
    <mergeCell ref="B57:B124"/>
    <mergeCell ref="D135:F135"/>
    <mergeCell ref="D115:F115"/>
    <mergeCell ref="C125:F125"/>
    <mergeCell ref="D126:F126"/>
    <mergeCell ref="D117:F117"/>
    <mergeCell ref="D119:F119"/>
    <mergeCell ref="D191:F191"/>
    <mergeCell ref="E192:F192"/>
    <mergeCell ref="D196:F196"/>
    <mergeCell ref="E197:F197"/>
    <mergeCell ref="C128:F128"/>
    <mergeCell ref="B4:H4"/>
    <mergeCell ref="B6:C6"/>
    <mergeCell ref="D6:F7"/>
    <mergeCell ref="G6:G7"/>
    <mergeCell ref="H6:H7"/>
    <mergeCell ref="D8:F8"/>
    <mergeCell ref="C12:F12"/>
    <mergeCell ref="D13:F13"/>
    <mergeCell ref="B29:B36"/>
    <mergeCell ref="D29:F29"/>
    <mergeCell ref="D31:F31"/>
    <mergeCell ref="D35:F35"/>
    <mergeCell ref="B9:G9"/>
    <mergeCell ref="B13:B16"/>
    <mergeCell ref="D33:F33"/>
    <mergeCell ref="D15:F15"/>
    <mergeCell ref="B11:G11"/>
    <mergeCell ref="C17:F17"/>
    <mergeCell ref="D18:F18"/>
    <mergeCell ref="D24:F24"/>
    <mergeCell ref="C28:F28"/>
    <mergeCell ref="D20:F20"/>
    <mergeCell ref="D26:F26"/>
    <mergeCell ref="B18:B27"/>
    <mergeCell ref="D22:F22"/>
    <mergeCell ref="C44:F44"/>
    <mergeCell ref="D45:F45"/>
    <mergeCell ref="B55:G55"/>
    <mergeCell ref="B129:B144"/>
    <mergeCell ref="C37:F37"/>
    <mergeCell ref="D40:F40"/>
    <mergeCell ref="C56:F56"/>
    <mergeCell ref="D107:F107"/>
    <mergeCell ref="D111:F111"/>
    <mergeCell ref="D113:F113"/>
    <mergeCell ref="D42:F42"/>
    <mergeCell ref="D47:F47"/>
    <mergeCell ref="D49:F49"/>
    <mergeCell ref="D51:F51"/>
    <mergeCell ref="D53:F53"/>
    <mergeCell ref="B45:B54"/>
    <mergeCell ref="E136:F136"/>
    <mergeCell ref="D129:F129"/>
    <mergeCell ref="D131:F131"/>
    <mergeCell ref="D38:F38"/>
    <mergeCell ref="B38:B43"/>
    <mergeCell ref="D421:F421"/>
    <mergeCell ref="D423:F423"/>
    <mergeCell ref="B409:B430"/>
    <mergeCell ref="D409:F409"/>
    <mergeCell ref="D425:F425"/>
    <mergeCell ref="D419:F419"/>
    <mergeCell ref="B452:B534"/>
    <mergeCell ref="D452:F452"/>
    <mergeCell ref="D454:F454"/>
    <mergeCell ref="D456:F456"/>
    <mergeCell ref="D475:F475"/>
    <mergeCell ref="D441:F441"/>
    <mergeCell ref="D443:F443"/>
    <mergeCell ref="D445:F445"/>
    <mergeCell ref="D447:F447"/>
    <mergeCell ref="D487:F487"/>
    <mergeCell ref="E488:F488"/>
    <mergeCell ref="D531:F531"/>
    <mergeCell ref="D533:F533"/>
    <mergeCell ref="B432:B435"/>
    <mergeCell ref="D434:F434"/>
    <mergeCell ref="B674:B675"/>
    <mergeCell ref="D674:F674"/>
    <mergeCell ref="B668:B669"/>
    <mergeCell ref="D668:F668"/>
    <mergeCell ref="C670:F670"/>
    <mergeCell ref="B671:B672"/>
    <mergeCell ref="D671:F671"/>
    <mergeCell ref="C673:F673"/>
    <mergeCell ref="B548:B571"/>
    <mergeCell ref="D548:F548"/>
    <mergeCell ref="D568:F568"/>
    <mergeCell ref="D570:F570"/>
    <mergeCell ref="C572:F572"/>
    <mergeCell ref="B645:B649"/>
    <mergeCell ref="D645:F645"/>
    <mergeCell ref="D648:F648"/>
    <mergeCell ref="C650:F650"/>
    <mergeCell ref="B573:B643"/>
    <mergeCell ref="D573:F573"/>
    <mergeCell ref="E574:F574"/>
    <mergeCell ref="C667:F667"/>
    <mergeCell ref="D651:F651"/>
    <mergeCell ref="B666:G666"/>
    <mergeCell ref="D653:F653"/>
    <mergeCell ref="B726:B727"/>
    <mergeCell ref="B687:B688"/>
    <mergeCell ref="D687:F687"/>
    <mergeCell ref="C689:F689"/>
    <mergeCell ref="D690:F690"/>
    <mergeCell ref="B678:B679"/>
    <mergeCell ref="D678:F678"/>
    <mergeCell ref="B680:G680"/>
    <mergeCell ref="C681:F681"/>
    <mergeCell ref="D682:F682"/>
    <mergeCell ref="C686:F686"/>
    <mergeCell ref="B682:B685"/>
    <mergeCell ref="B690:B692"/>
    <mergeCell ref="D684:F684"/>
    <mergeCell ref="A719:B724"/>
    <mergeCell ref="D719:F719"/>
    <mergeCell ref="D721:F721"/>
    <mergeCell ref="D723:F723"/>
    <mergeCell ref="C725:F725"/>
    <mergeCell ref="B847:B860"/>
    <mergeCell ref="C810:F810"/>
    <mergeCell ref="D811:F811"/>
    <mergeCell ref="D851:F851"/>
    <mergeCell ref="D853:F853"/>
    <mergeCell ref="D855:F855"/>
    <mergeCell ref="D857:F857"/>
    <mergeCell ref="D859:F859"/>
    <mergeCell ref="C839:F839"/>
    <mergeCell ref="D840:F840"/>
    <mergeCell ref="C842:F842"/>
    <mergeCell ref="D833:F833"/>
    <mergeCell ref="D835:F835"/>
    <mergeCell ref="B843:B844"/>
    <mergeCell ref="D843:F843"/>
    <mergeCell ref="C817:F817"/>
    <mergeCell ref="B818:B819"/>
    <mergeCell ref="D818:F818"/>
    <mergeCell ref="B820:G820"/>
    <mergeCell ref="D822:F822"/>
    <mergeCell ref="D824:F824"/>
    <mergeCell ref="B845:G845"/>
    <mergeCell ref="C846:F846"/>
    <mergeCell ref="D800:F800"/>
    <mergeCell ref="C804:F804"/>
    <mergeCell ref="B805:B808"/>
    <mergeCell ref="D805:F805"/>
    <mergeCell ref="D807:F807"/>
    <mergeCell ref="D813:F813"/>
    <mergeCell ref="D815:F815"/>
    <mergeCell ref="D802:F802"/>
    <mergeCell ref="B800:B803"/>
    <mergeCell ref="B877:B880"/>
    <mergeCell ref="D877:F877"/>
    <mergeCell ref="D879:F879"/>
    <mergeCell ref="C868:F868"/>
    <mergeCell ref="B869:B870"/>
    <mergeCell ref="D869:F869"/>
    <mergeCell ref="C871:F871"/>
    <mergeCell ref="D872:F872"/>
    <mergeCell ref="C876:F876"/>
    <mergeCell ref="D874:F874"/>
    <mergeCell ref="B872:B875"/>
    <mergeCell ref="C861:F861"/>
    <mergeCell ref="D847:F847"/>
    <mergeCell ref="D849:F849"/>
    <mergeCell ref="C908:F908"/>
    <mergeCell ref="D909:F909"/>
    <mergeCell ref="B901:B902"/>
    <mergeCell ref="D901:F901"/>
    <mergeCell ref="B903:G903"/>
    <mergeCell ref="C904:F904"/>
    <mergeCell ref="B905:B906"/>
    <mergeCell ref="D905:F905"/>
    <mergeCell ref="B909:B911"/>
    <mergeCell ref="B907:G907"/>
    <mergeCell ref="D866:F866"/>
    <mergeCell ref="C895:F895"/>
    <mergeCell ref="D896:F896"/>
    <mergeCell ref="B899:G899"/>
    <mergeCell ref="C900:F900"/>
    <mergeCell ref="C881:F881"/>
    <mergeCell ref="D882:F882"/>
    <mergeCell ref="C886:F886"/>
    <mergeCell ref="D893:F893"/>
    <mergeCell ref="D891:F891"/>
    <mergeCell ref="D887:F887"/>
    <mergeCell ref="D889:F889"/>
    <mergeCell ref="A887:B894"/>
    <mergeCell ref="D884:F884"/>
    <mergeCell ref="B882:B885"/>
    <mergeCell ref="B896:B898"/>
    <mergeCell ref="B541:B546"/>
    <mergeCell ref="B536:B539"/>
    <mergeCell ref="B437:B450"/>
    <mergeCell ref="B827:B838"/>
    <mergeCell ref="D827:F827"/>
    <mergeCell ref="D829:F829"/>
    <mergeCell ref="D831:F831"/>
    <mergeCell ref="D837:F837"/>
    <mergeCell ref="D709:F709"/>
    <mergeCell ref="D712:F712"/>
    <mergeCell ref="D714:F714"/>
    <mergeCell ref="D716:F716"/>
    <mergeCell ref="B696:G696"/>
    <mergeCell ref="C702:F702"/>
    <mergeCell ref="D729:F729"/>
    <mergeCell ref="D698:F698"/>
    <mergeCell ref="A703:B717"/>
    <mergeCell ref="D703:F703"/>
    <mergeCell ref="C718:F718"/>
    <mergeCell ref="D635:F635"/>
    <mergeCell ref="C644:F644"/>
    <mergeCell ref="D657:F657"/>
    <mergeCell ref="D726:F726"/>
    <mergeCell ref="C145:F145"/>
    <mergeCell ref="D146:F146"/>
    <mergeCell ref="D148:F148"/>
    <mergeCell ref="G614:G623"/>
    <mergeCell ref="G599:G601"/>
    <mergeCell ref="G603:G606"/>
    <mergeCell ref="D541:F541"/>
    <mergeCell ref="D543:F543"/>
    <mergeCell ref="D545:F545"/>
    <mergeCell ref="G576:G583"/>
    <mergeCell ref="G589:G590"/>
    <mergeCell ref="G592:G594"/>
    <mergeCell ref="C547:F547"/>
    <mergeCell ref="G595:G597"/>
    <mergeCell ref="D150:F150"/>
    <mergeCell ref="D152:F152"/>
    <mergeCell ref="D356:F356"/>
    <mergeCell ref="D381:F381"/>
    <mergeCell ref="D320:F320"/>
    <mergeCell ref="D333:F333"/>
    <mergeCell ref="C540:F540"/>
    <mergeCell ref="C199:F199"/>
    <mergeCell ref="D109:F109"/>
    <mergeCell ref="D123:F123"/>
    <mergeCell ref="D121:F121"/>
    <mergeCell ref="D437:F437"/>
    <mergeCell ref="D449:F449"/>
    <mergeCell ref="C535:F535"/>
    <mergeCell ref="D536:F536"/>
    <mergeCell ref="C436:F436"/>
    <mergeCell ref="D439:F439"/>
    <mergeCell ref="C451:F451"/>
    <mergeCell ref="C208:F208"/>
    <mergeCell ref="D202:F202"/>
    <mergeCell ref="D226:F226"/>
    <mergeCell ref="D220:F220"/>
    <mergeCell ref="C230:F230"/>
    <mergeCell ref="D231:F231"/>
    <mergeCell ref="E232:F232"/>
    <mergeCell ref="D284:F284"/>
    <mergeCell ref="E285:F285"/>
    <mergeCell ref="D228:F228"/>
    <mergeCell ref="D224:F224"/>
    <mergeCell ref="D432:F432"/>
    <mergeCell ref="G608:G612"/>
    <mergeCell ref="G627:G628"/>
    <mergeCell ref="G625:G626"/>
    <mergeCell ref="D655:F655"/>
    <mergeCell ref="B779:B782"/>
    <mergeCell ref="B809:G809"/>
    <mergeCell ref="B767:B768"/>
    <mergeCell ref="D739:F739"/>
    <mergeCell ref="D746:F746"/>
    <mergeCell ref="D748:F748"/>
    <mergeCell ref="D767:F767"/>
    <mergeCell ref="D752:F752"/>
    <mergeCell ref="C766:F766"/>
    <mergeCell ref="C754:F754"/>
    <mergeCell ref="C759:F759"/>
    <mergeCell ref="D760:F760"/>
    <mergeCell ref="B694:B695"/>
    <mergeCell ref="D694:F694"/>
    <mergeCell ref="C789:F789"/>
    <mergeCell ref="D790:F790"/>
    <mergeCell ref="B790:B791"/>
    <mergeCell ref="C799:F799"/>
    <mergeCell ref="C778:F778"/>
    <mergeCell ref="C697:F697"/>
    <mergeCell ref="D664:F664"/>
    <mergeCell ref="C659:F659"/>
    <mergeCell ref="C821:F821"/>
    <mergeCell ref="B755:B758"/>
    <mergeCell ref="D755:F755"/>
    <mergeCell ref="D757:F757"/>
    <mergeCell ref="B760:B765"/>
    <mergeCell ref="D750:F750"/>
    <mergeCell ref="C728:F728"/>
    <mergeCell ref="B729:B753"/>
    <mergeCell ref="C792:F792"/>
    <mergeCell ref="D735:F735"/>
    <mergeCell ref="B769:G769"/>
    <mergeCell ref="C770:F770"/>
    <mergeCell ref="D771:F771"/>
    <mergeCell ref="D762:F762"/>
    <mergeCell ref="D764:F764"/>
    <mergeCell ref="D662:F662"/>
    <mergeCell ref="D660:F660"/>
    <mergeCell ref="C693:F693"/>
    <mergeCell ref="C677:F677"/>
    <mergeCell ref="B676:G676"/>
    <mergeCell ref="B660:B665"/>
    <mergeCell ref="B698:B701"/>
  </mergeCells>
  <pageMargins left="0.27559055118110198" right="0.196850393700787" top="0.31496062992126" bottom="0.43307086614173201" header="0.2" footer="0.23622047244094499"/>
  <pageSetup paperSize="9" scale="79" firstPageNumber="630" orientation="landscape" useFirstPageNumber="1" r:id="rId6"/>
  <headerFooter>
    <oddFooter>&amp;C&amp;P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65"/>
  <sheetViews>
    <sheetView zoomScaleNormal="100" workbookViewId="0">
      <selection activeCell="C10" sqref="C10:D10"/>
    </sheetView>
  </sheetViews>
  <sheetFormatPr defaultRowHeight="15"/>
  <cols>
    <col min="1" max="1" width="12.42578125" style="2" customWidth="1"/>
    <col min="2" max="2" width="12.7109375" style="2" customWidth="1"/>
    <col min="3" max="3" width="9.140625" style="2"/>
    <col min="4" max="4" width="37.7109375" style="2" customWidth="1"/>
    <col min="5" max="5" width="26.28515625" style="2" customWidth="1"/>
    <col min="6" max="6" width="24.140625" style="2" customWidth="1"/>
    <col min="7" max="7" width="19.42578125" style="2" customWidth="1"/>
    <col min="8" max="8" width="9.5703125" style="2" customWidth="1"/>
    <col min="9" max="16384" width="9.140625" style="2"/>
  </cols>
  <sheetData>
    <row r="1" spans="1:11">
      <c r="A1" s="98"/>
      <c r="B1" s="98"/>
      <c r="C1" s="98"/>
      <c r="D1" s="98"/>
      <c r="E1" s="98"/>
      <c r="F1" s="98"/>
      <c r="G1" s="98" t="s">
        <v>93</v>
      </c>
    </row>
    <row r="2" spans="1:11">
      <c r="A2" s="671"/>
      <c r="B2" s="671"/>
      <c r="C2" s="671"/>
      <c r="D2" s="671"/>
      <c r="E2" s="671"/>
      <c r="F2" s="671"/>
      <c r="G2" s="98" t="s">
        <v>1091</v>
      </c>
    </row>
    <row r="3" spans="1:11" ht="33" customHeight="1">
      <c r="A3" s="672" t="s">
        <v>1092</v>
      </c>
      <c r="B3" s="672"/>
      <c r="C3" s="672"/>
      <c r="D3" s="672"/>
      <c r="E3" s="672"/>
      <c r="F3" s="672"/>
      <c r="G3" s="415"/>
    </row>
    <row r="4" spans="1:11" ht="15.75" thickBot="1">
      <c r="A4" s="489"/>
      <c r="B4" s="489"/>
      <c r="C4" s="489"/>
      <c r="D4" s="489"/>
      <c r="E4" s="489"/>
      <c r="F4" s="489"/>
      <c r="G4" s="446" t="s">
        <v>85</v>
      </c>
    </row>
    <row r="5" spans="1:11">
      <c r="A5" s="129" t="s">
        <v>24</v>
      </c>
      <c r="B5" s="130"/>
      <c r="C5" s="673" t="s">
        <v>87</v>
      </c>
      <c r="D5" s="674"/>
      <c r="E5" s="677" t="s">
        <v>95</v>
      </c>
      <c r="F5" s="677" t="s">
        <v>688</v>
      </c>
      <c r="G5" s="677" t="s">
        <v>84</v>
      </c>
    </row>
    <row r="6" spans="1:11" ht="96" customHeight="1" thickBot="1">
      <c r="A6" s="131" t="s">
        <v>20</v>
      </c>
      <c r="B6" s="132" t="s">
        <v>23</v>
      </c>
      <c r="C6" s="675"/>
      <c r="D6" s="676"/>
      <c r="E6" s="678"/>
      <c r="F6" s="678"/>
      <c r="G6" s="678"/>
    </row>
    <row r="7" spans="1:11" ht="41.25" customHeight="1" thickBot="1">
      <c r="A7" s="683" t="s">
        <v>1</v>
      </c>
      <c r="B7" s="684"/>
      <c r="C7" s="684"/>
      <c r="D7" s="684"/>
      <c r="E7" s="684"/>
      <c r="F7" s="685"/>
      <c r="G7" s="454">
        <f>G8+G163</f>
        <v>24062648.399999999</v>
      </c>
    </row>
    <row r="8" spans="1:11" ht="49.5" customHeight="1" thickBot="1">
      <c r="A8" s="135"/>
      <c r="B8" s="136"/>
      <c r="C8" s="661" t="s">
        <v>689</v>
      </c>
      <c r="D8" s="661"/>
      <c r="E8" s="137"/>
      <c r="F8" s="138"/>
      <c r="G8" s="429">
        <f>G10+G104+G107+G110+G115+G118+G121+G154</f>
        <v>23986648.399999999</v>
      </c>
      <c r="K8" s="503"/>
    </row>
    <row r="9" spans="1:11" ht="50.25" customHeight="1" thickBot="1">
      <c r="A9" s="139">
        <v>1162</v>
      </c>
      <c r="B9" s="134"/>
      <c r="C9" s="686" t="s">
        <v>90</v>
      </c>
      <c r="D9" s="686"/>
      <c r="E9" s="687"/>
      <c r="F9" s="674"/>
      <c r="G9" s="430"/>
    </row>
    <row r="10" spans="1:11" ht="130.5" customHeight="1">
      <c r="A10" s="447"/>
      <c r="B10" s="448">
        <v>11002</v>
      </c>
      <c r="C10" s="688" t="s">
        <v>690</v>
      </c>
      <c r="D10" s="689"/>
      <c r="E10" s="449" t="s">
        <v>1093</v>
      </c>
      <c r="F10" s="450"/>
      <c r="G10" s="451">
        <f>G50+G53+G57+G60+G103</f>
        <v>12452249.399999999</v>
      </c>
    </row>
    <row r="11" spans="1:11" ht="28.5" customHeight="1">
      <c r="A11" s="143"/>
      <c r="B11" s="144"/>
      <c r="C11" s="145"/>
      <c r="D11" s="146" t="s">
        <v>86</v>
      </c>
      <c r="E11" s="681"/>
      <c r="F11" s="682"/>
      <c r="G11" s="452"/>
    </row>
    <row r="12" spans="1:11" ht="27">
      <c r="A12" s="133"/>
      <c r="B12" s="134"/>
      <c r="C12" s="134"/>
      <c r="D12" s="83" t="s">
        <v>691</v>
      </c>
      <c r="E12" s="493" t="s">
        <v>692</v>
      </c>
      <c r="F12" s="667" t="s">
        <v>693</v>
      </c>
      <c r="G12" s="432">
        <v>139113.1</v>
      </c>
    </row>
    <row r="13" spans="1:11" ht="27">
      <c r="A13" s="133"/>
      <c r="B13" s="134"/>
      <c r="C13" s="134"/>
      <c r="D13" s="83" t="s">
        <v>691</v>
      </c>
      <c r="E13" s="493" t="s">
        <v>694</v>
      </c>
      <c r="F13" s="668"/>
      <c r="G13" s="432">
        <v>229708</v>
      </c>
    </row>
    <row r="14" spans="1:11" ht="54">
      <c r="A14" s="133"/>
      <c r="B14" s="134"/>
      <c r="C14" s="134"/>
      <c r="D14" s="83" t="s">
        <v>691</v>
      </c>
      <c r="E14" s="491" t="s">
        <v>695</v>
      </c>
      <c r="F14" s="668"/>
      <c r="G14" s="432">
        <v>306753.3</v>
      </c>
    </row>
    <row r="15" spans="1:11" ht="40.5">
      <c r="A15" s="133"/>
      <c r="B15" s="134"/>
      <c r="C15" s="134"/>
      <c r="D15" s="83" t="s">
        <v>691</v>
      </c>
      <c r="E15" s="493" t="s">
        <v>696</v>
      </c>
      <c r="F15" s="668"/>
      <c r="G15" s="432">
        <v>312701.2</v>
      </c>
    </row>
    <row r="16" spans="1:11" ht="40.5">
      <c r="A16" s="133"/>
      <c r="B16" s="134"/>
      <c r="C16" s="134"/>
      <c r="D16" s="83" t="s">
        <v>691</v>
      </c>
      <c r="E16" s="493" t="s">
        <v>697</v>
      </c>
      <c r="F16" s="668"/>
      <c r="G16" s="432">
        <v>223780.5</v>
      </c>
    </row>
    <row r="17" spans="1:7" ht="40.5">
      <c r="A17" s="133"/>
      <c r="B17" s="134"/>
      <c r="C17" s="134"/>
      <c r="D17" s="83" t="s">
        <v>691</v>
      </c>
      <c r="E17" s="493" t="s">
        <v>698</v>
      </c>
      <c r="F17" s="668"/>
      <c r="G17" s="432">
        <v>385274.2</v>
      </c>
    </row>
    <row r="18" spans="1:7" ht="40.5">
      <c r="A18" s="133"/>
      <c r="B18" s="134"/>
      <c r="C18" s="134"/>
      <c r="D18" s="83" t="s">
        <v>691</v>
      </c>
      <c r="E18" s="147" t="s">
        <v>699</v>
      </c>
      <c r="F18" s="668"/>
      <c r="G18" s="432">
        <v>290710.3</v>
      </c>
    </row>
    <row r="19" spans="1:7" ht="67.5">
      <c r="A19" s="133"/>
      <c r="B19" s="134"/>
      <c r="C19" s="134"/>
      <c r="D19" s="83" t="s">
        <v>691</v>
      </c>
      <c r="E19" s="493" t="s">
        <v>700</v>
      </c>
      <c r="F19" s="668"/>
      <c r="G19" s="432">
        <v>153835.70000000001</v>
      </c>
    </row>
    <row r="20" spans="1:7" ht="40.5">
      <c r="A20" s="133"/>
      <c r="B20" s="134"/>
      <c r="C20" s="134"/>
      <c r="D20" s="83" t="s">
        <v>691</v>
      </c>
      <c r="E20" s="493" t="s">
        <v>701</v>
      </c>
      <c r="F20" s="668"/>
      <c r="G20" s="432">
        <v>219598.3</v>
      </c>
    </row>
    <row r="21" spans="1:7" ht="54">
      <c r="A21" s="133"/>
      <c r="B21" s="134"/>
      <c r="C21" s="134"/>
      <c r="D21" s="83" t="s">
        <v>691</v>
      </c>
      <c r="E21" s="493" t="s">
        <v>702</v>
      </c>
      <c r="F21" s="668"/>
      <c r="G21" s="432">
        <v>564133.30000000005</v>
      </c>
    </row>
    <row r="22" spans="1:7" ht="40.5">
      <c r="A22" s="133"/>
      <c r="B22" s="134"/>
      <c r="C22" s="134"/>
      <c r="D22" s="83" t="s">
        <v>691</v>
      </c>
      <c r="E22" s="493" t="s">
        <v>703</v>
      </c>
      <c r="F22" s="668"/>
      <c r="G22" s="432">
        <v>252149.7</v>
      </c>
    </row>
    <row r="23" spans="1:7" ht="54">
      <c r="A23" s="133"/>
      <c r="B23" s="134"/>
      <c r="C23" s="134"/>
      <c r="D23" s="83" t="s">
        <v>691</v>
      </c>
      <c r="E23" s="493" t="s">
        <v>704</v>
      </c>
      <c r="F23" s="668"/>
      <c r="G23" s="432">
        <v>97065.5</v>
      </c>
    </row>
    <row r="24" spans="1:7" ht="40.5">
      <c r="A24" s="133"/>
      <c r="B24" s="134"/>
      <c r="C24" s="134"/>
      <c r="D24" s="83" t="s">
        <v>691</v>
      </c>
      <c r="E24" s="493" t="s">
        <v>705</v>
      </c>
      <c r="F24" s="668"/>
      <c r="G24" s="432">
        <v>172595</v>
      </c>
    </row>
    <row r="25" spans="1:7" ht="54">
      <c r="A25" s="133"/>
      <c r="B25" s="134"/>
      <c r="C25" s="134"/>
      <c r="D25" s="83" t="s">
        <v>691</v>
      </c>
      <c r="E25" s="493" t="s">
        <v>706</v>
      </c>
      <c r="F25" s="668"/>
      <c r="G25" s="432">
        <v>245106.3</v>
      </c>
    </row>
    <row r="26" spans="1:7" ht="40.5">
      <c r="A26" s="133"/>
      <c r="B26" s="134"/>
      <c r="C26" s="134"/>
      <c r="D26" s="83" t="s">
        <v>691</v>
      </c>
      <c r="E26" s="493" t="s">
        <v>707</v>
      </c>
      <c r="F26" s="668"/>
      <c r="G26" s="432">
        <v>252446.9</v>
      </c>
    </row>
    <row r="27" spans="1:7" ht="40.5">
      <c r="A27" s="133"/>
      <c r="B27" s="134"/>
      <c r="C27" s="134"/>
      <c r="D27" s="83" t="s">
        <v>691</v>
      </c>
      <c r="E27" s="493" t="s">
        <v>708</v>
      </c>
      <c r="F27" s="668"/>
      <c r="G27" s="432">
        <v>247413</v>
      </c>
    </row>
    <row r="28" spans="1:7" ht="40.5">
      <c r="A28" s="133"/>
      <c r="B28" s="134"/>
      <c r="C28" s="134"/>
      <c r="D28" s="83" t="s">
        <v>691</v>
      </c>
      <c r="E28" s="493" t="s">
        <v>709</v>
      </c>
      <c r="F28" s="668"/>
      <c r="G28" s="432">
        <v>267277.8</v>
      </c>
    </row>
    <row r="29" spans="1:7" ht="54">
      <c r="A29" s="133"/>
      <c r="B29" s="134"/>
      <c r="C29" s="134"/>
      <c r="D29" s="83" t="s">
        <v>691</v>
      </c>
      <c r="E29" s="493" t="s">
        <v>710</v>
      </c>
      <c r="F29" s="668"/>
      <c r="G29" s="432">
        <v>153960.70000000001</v>
      </c>
    </row>
    <row r="30" spans="1:7" ht="27">
      <c r="A30" s="133"/>
      <c r="B30" s="134"/>
      <c r="C30" s="134"/>
      <c r="D30" s="83" t="s">
        <v>691</v>
      </c>
      <c r="E30" s="493" t="s">
        <v>711</v>
      </c>
      <c r="F30" s="668"/>
      <c r="G30" s="432">
        <v>271142.3</v>
      </c>
    </row>
    <row r="31" spans="1:7" ht="27">
      <c r="A31" s="133"/>
      <c r="B31" s="134"/>
      <c r="C31" s="134"/>
      <c r="D31" s="83" t="s">
        <v>691</v>
      </c>
      <c r="E31" s="493" t="s">
        <v>712</v>
      </c>
      <c r="F31" s="668"/>
      <c r="G31" s="432">
        <v>175527.1</v>
      </c>
    </row>
    <row r="32" spans="1:7" ht="40.5">
      <c r="A32" s="133"/>
      <c r="B32" s="134"/>
      <c r="C32" s="134"/>
      <c r="D32" s="83" t="s">
        <v>691</v>
      </c>
      <c r="E32" s="493" t="s">
        <v>713</v>
      </c>
      <c r="F32" s="668"/>
      <c r="G32" s="432">
        <v>502400.6</v>
      </c>
    </row>
    <row r="33" spans="1:7" ht="54">
      <c r="A33" s="133"/>
      <c r="B33" s="134"/>
      <c r="C33" s="134"/>
      <c r="D33" s="83" t="s">
        <v>691</v>
      </c>
      <c r="E33" s="493" t="s">
        <v>714</v>
      </c>
      <c r="F33" s="668"/>
      <c r="G33" s="432">
        <v>51922.9</v>
      </c>
    </row>
    <row r="34" spans="1:7" ht="40.5">
      <c r="A34" s="133"/>
      <c r="B34" s="134"/>
      <c r="C34" s="134"/>
      <c r="D34" s="83" t="s">
        <v>691</v>
      </c>
      <c r="E34" s="493" t="s">
        <v>715</v>
      </c>
      <c r="F34" s="668"/>
      <c r="G34" s="432">
        <v>171404</v>
      </c>
    </row>
    <row r="35" spans="1:7" ht="40.5">
      <c r="A35" s="133"/>
      <c r="B35" s="134"/>
      <c r="C35" s="134"/>
      <c r="D35" s="83" t="s">
        <v>691</v>
      </c>
      <c r="E35" s="493" t="s">
        <v>716</v>
      </c>
      <c r="F35" s="668"/>
      <c r="G35" s="432">
        <v>102214.5</v>
      </c>
    </row>
    <row r="36" spans="1:7" ht="40.5">
      <c r="A36" s="133"/>
      <c r="B36" s="134"/>
      <c r="C36" s="134"/>
      <c r="D36" s="83" t="s">
        <v>691</v>
      </c>
      <c r="E36" s="493" t="s">
        <v>717</v>
      </c>
      <c r="F36" s="668"/>
      <c r="G36" s="432">
        <v>158580.4</v>
      </c>
    </row>
    <row r="37" spans="1:7" ht="40.5">
      <c r="A37" s="133"/>
      <c r="B37" s="134"/>
      <c r="C37" s="134"/>
      <c r="D37" s="83" t="s">
        <v>691</v>
      </c>
      <c r="E37" s="493" t="s">
        <v>718</v>
      </c>
      <c r="F37" s="668"/>
      <c r="G37" s="432">
        <v>170209.6</v>
      </c>
    </row>
    <row r="38" spans="1:7" ht="27">
      <c r="A38" s="133"/>
      <c r="B38" s="134"/>
      <c r="C38" s="134"/>
      <c r="D38" s="83" t="s">
        <v>691</v>
      </c>
      <c r="E38" s="493" t="s">
        <v>719</v>
      </c>
      <c r="F38" s="668"/>
      <c r="G38" s="432">
        <v>187131.2</v>
      </c>
    </row>
    <row r="39" spans="1:7" ht="54">
      <c r="A39" s="133"/>
      <c r="B39" s="134"/>
      <c r="C39" s="134"/>
      <c r="D39" s="83" t="s">
        <v>691</v>
      </c>
      <c r="E39" s="493" t="s">
        <v>720</v>
      </c>
      <c r="F39" s="668"/>
      <c r="G39" s="432">
        <v>11343.2</v>
      </c>
    </row>
    <row r="40" spans="1:7" ht="40.5">
      <c r="A40" s="133"/>
      <c r="B40" s="134"/>
      <c r="C40" s="134"/>
      <c r="D40" s="83" t="s">
        <v>691</v>
      </c>
      <c r="E40" s="493" t="s">
        <v>721</v>
      </c>
      <c r="F40" s="668"/>
      <c r="G40" s="432">
        <v>241406.8</v>
      </c>
    </row>
    <row r="41" spans="1:7" ht="67.5">
      <c r="A41" s="133"/>
      <c r="B41" s="134"/>
      <c r="C41" s="134"/>
      <c r="D41" s="83" t="s">
        <v>722</v>
      </c>
      <c r="E41" s="493" t="s">
        <v>723</v>
      </c>
      <c r="F41" s="668"/>
      <c r="G41" s="432">
        <v>9295.1</v>
      </c>
    </row>
    <row r="42" spans="1:7" ht="54">
      <c r="A42" s="133"/>
      <c r="B42" s="134"/>
      <c r="C42" s="134"/>
      <c r="D42" s="83" t="s">
        <v>691</v>
      </c>
      <c r="E42" s="493" t="s">
        <v>724</v>
      </c>
      <c r="F42" s="668"/>
      <c r="G42" s="432">
        <v>398867.4</v>
      </c>
    </row>
    <row r="43" spans="1:7" ht="27">
      <c r="A43" s="133"/>
      <c r="B43" s="134"/>
      <c r="C43" s="134"/>
      <c r="D43" s="83" t="s">
        <v>691</v>
      </c>
      <c r="E43" s="493" t="s">
        <v>725</v>
      </c>
      <c r="F43" s="668"/>
      <c r="G43" s="432">
        <v>25675.3</v>
      </c>
    </row>
    <row r="44" spans="1:7" ht="40.5">
      <c r="A44" s="133"/>
      <c r="B44" s="134"/>
      <c r="C44" s="134"/>
      <c r="D44" s="83" t="s">
        <v>691</v>
      </c>
      <c r="E44" s="493" t="s">
        <v>726</v>
      </c>
      <c r="F44" s="668"/>
      <c r="G44" s="432">
        <v>29341</v>
      </c>
    </row>
    <row r="45" spans="1:7" ht="40.5">
      <c r="A45" s="133"/>
      <c r="B45" s="134"/>
      <c r="C45" s="134"/>
      <c r="D45" s="83" t="s">
        <v>691</v>
      </c>
      <c r="E45" s="493" t="s">
        <v>727</v>
      </c>
      <c r="F45" s="668"/>
      <c r="G45" s="432">
        <v>355057.3</v>
      </c>
    </row>
    <row r="46" spans="1:7" ht="40.5">
      <c r="A46" s="133"/>
      <c r="B46" s="134"/>
      <c r="C46" s="134"/>
      <c r="D46" s="83" t="s">
        <v>691</v>
      </c>
      <c r="E46" s="493" t="s">
        <v>728</v>
      </c>
      <c r="F46" s="668"/>
      <c r="G46" s="432">
        <v>32968</v>
      </c>
    </row>
    <row r="47" spans="1:7" ht="54">
      <c r="A47" s="133"/>
      <c r="B47" s="134"/>
      <c r="C47" s="134"/>
      <c r="D47" s="83" t="s">
        <v>729</v>
      </c>
      <c r="E47" s="493" t="s">
        <v>730</v>
      </c>
      <c r="F47" s="668"/>
      <c r="G47" s="432">
        <f>26250+7502.6</f>
        <v>33752.6</v>
      </c>
    </row>
    <row r="48" spans="1:7" ht="94.5">
      <c r="A48" s="133"/>
      <c r="B48" s="134"/>
      <c r="C48" s="134"/>
      <c r="D48" s="83" t="s">
        <v>731</v>
      </c>
      <c r="E48" s="109" t="s">
        <v>732</v>
      </c>
      <c r="F48" s="668"/>
      <c r="G48" s="434">
        <v>42962.6</v>
      </c>
    </row>
    <row r="49" spans="1:7" ht="67.5">
      <c r="A49" s="133"/>
      <c r="B49" s="134"/>
      <c r="C49" s="134"/>
      <c r="D49" s="83" t="s">
        <v>733</v>
      </c>
      <c r="E49" s="493" t="s">
        <v>734</v>
      </c>
      <c r="F49" s="662"/>
      <c r="G49" s="432">
        <v>47112.4</v>
      </c>
    </row>
    <row r="50" spans="1:7" ht="42.75">
      <c r="A50" s="133"/>
      <c r="B50" s="134"/>
      <c r="C50" s="134"/>
      <c r="D50" s="148"/>
      <c r="E50" s="84"/>
      <c r="F50" s="487" t="s">
        <v>735</v>
      </c>
      <c r="G50" s="453">
        <f>SUM(G12:G49)</f>
        <v>7531937.0999999987</v>
      </c>
    </row>
    <row r="51" spans="1:7" ht="54">
      <c r="A51" s="133"/>
      <c r="B51" s="134"/>
      <c r="C51" s="134"/>
      <c r="D51" s="149" t="s">
        <v>736</v>
      </c>
      <c r="E51" s="491" t="s">
        <v>737</v>
      </c>
      <c r="F51" s="679" t="s">
        <v>738</v>
      </c>
      <c r="G51" s="432">
        <v>47374.5</v>
      </c>
    </row>
    <row r="52" spans="1:7" ht="40.5">
      <c r="A52" s="133"/>
      <c r="B52" s="134"/>
      <c r="C52" s="134"/>
      <c r="D52" s="83" t="s">
        <v>736</v>
      </c>
      <c r="E52" s="493" t="s">
        <v>739</v>
      </c>
      <c r="F52" s="680"/>
      <c r="G52" s="432">
        <v>30825.7</v>
      </c>
    </row>
    <row r="53" spans="1:7" ht="42.75">
      <c r="A53" s="133"/>
      <c r="B53" s="134"/>
      <c r="C53" s="134"/>
      <c r="D53" s="150"/>
      <c r="E53" s="493"/>
      <c r="F53" s="487" t="s">
        <v>740</v>
      </c>
      <c r="G53" s="453">
        <f>SUM(G51:G52)</f>
        <v>78200.2</v>
      </c>
    </row>
    <row r="54" spans="1:7" ht="67.5">
      <c r="A54" s="133"/>
      <c r="B54" s="134"/>
      <c r="C54" s="134"/>
      <c r="D54" s="83" t="s">
        <v>736</v>
      </c>
      <c r="E54" s="493" t="s">
        <v>741</v>
      </c>
      <c r="F54" s="679" t="s">
        <v>742</v>
      </c>
      <c r="G54" s="432">
        <v>98950</v>
      </c>
    </row>
    <row r="55" spans="1:7" ht="27">
      <c r="A55" s="133"/>
      <c r="B55" s="134"/>
      <c r="C55" s="134"/>
      <c r="D55" s="83" t="s">
        <v>736</v>
      </c>
      <c r="E55" s="493" t="s">
        <v>743</v>
      </c>
      <c r="F55" s="679"/>
      <c r="G55" s="432">
        <v>50319.199999999997</v>
      </c>
    </row>
    <row r="56" spans="1:7" ht="67.5">
      <c r="A56" s="133"/>
      <c r="B56" s="134"/>
      <c r="C56" s="134"/>
      <c r="D56" s="83" t="s">
        <v>736</v>
      </c>
      <c r="E56" s="493" t="s">
        <v>744</v>
      </c>
      <c r="F56" s="679"/>
      <c r="G56" s="432">
        <v>61030.9</v>
      </c>
    </row>
    <row r="57" spans="1:7" ht="42.75">
      <c r="A57" s="133"/>
      <c r="B57" s="134"/>
      <c r="C57" s="134"/>
      <c r="D57" s="150"/>
      <c r="E57" s="493"/>
      <c r="F57" s="487" t="s">
        <v>745</v>
      </c>
      <c r="G57" s="453">
        <f>SUM(G54:G56)</f>
        <v>210300.1</v>
      </c>
    </row>
    <row r="58" spans="1:7" ht="40.5">
      <c r="A58" s="133"/>
      <c r="B58" s="134"/>
      <c r="C58" s="134"/>
      <c r="D58" s="83" t="s">
        <v>736</v>
      </c>
      <c r="E58" s="493" t="s">
        <v>746</v>
      </c>
      <c r="F58" s="668" t="s">
        <v>747</v>
      </c>
      <c r="G58" s="432">
        <v>42632.5</v>
      </c>
    </row>
    <row r="59" spans="1:7" ht="40.5">
      <c r="A59" s="133"/>
      <c r="B59" s="134"/>
      <c r="C59" s="134"/>
      <c r="D59" s="83" t="s">
        <v>1094</v>
      </c>
      <c r="E59" s="493" t="s">
        <v>748</v>
      </c>
      <c r="F59" s="662"/>
      <c r="G59" s="432">
        <v>37283.599999999999</v>
      </c>
    </row>
    <row r="60" spans="1:7" ht="42.75">
      <c r="A60" s="133"/>
      <c r="B60" s="134"/>
      <c r="C60" s="134"/>
      <c r="D60" s="150"/>
      <c r="E60" s="493"/>
      <c r="F60" s="487" t="s">
        <v>749</v>
      </c>
      <c r="G60" s="453">
        <f>SUM(G58:G59)</f>
        <v>79916.100000000006</v>
      </c>
    </row>
    <row r="61" spans="1:7" ht="82.5" customHeight="1">
      <c r="A61" s="133"/>
      <c r="B61" s="134"/>
      <c r="C61" s="134"/>
      <c r="D61" s="83" t="s">
        <v>750</v>
      </c>
      <c r="E61" s="493" t="s">
        <v>751</v>
      </c>
      <c r="F61" s="667" t="s">
        <v>752</v>
      </c>
      <c r="G61" s="432">
        <v>90348.6</v>
      </c>
    </row>
    <row r="62" spans="1:7" ht="31.5" customHeight="1">
      <c r="A62" s="133"/>
      <c r="B62" s="134"/>
      <c r="C62" s="134"/>
      <c r="D62" s="83" t="s">
        <v>1095</v>
      </c>
      <c r="E62" s="665" t="s">
        <v>88</v>
      </c>
      <c r="F62" s="668"/>
      <c r="G62" s="432">
        <v>76505</v>
      </c>
    </row>
    <row r="63" spans="1:7" ht="40.5">
      <c r="A63" s="133"/>
      <c r="B63" s="134"/>
      <c r="C63" s="134"/>
      <c r="D63" s="83" t="s">
        <v>753</v>
      </c>
      <c r="E63" s="669"/>
      <c r="F63" s="668"/>
      <c r="G63" s="432">
        <v>29241</v>
      </c>
    </row>
    <row r="64" spans="1:7" ht="40.5">
      <c r="A64" s="133"/>
      <c r="B64" s="134"/>
      <c r="C64" s="134"/>
      <c r="D64" s="83" t="s">
        <v>754</v>
      </c>
      <c r="E64" s="669"/>
      <c r="F64" s="668"/>
      <c r="G64" s="432">
        <v>204928</v>
      </c>
    </row>
    <row r="65" spans="1:7" ht="27">
      <c r="A65" s="133"/>
      <c r="B65" s="134"/>
      <c r="C65" s="134"/>
      <c r="D65" s="83" t="s">
        <v>755</v>
      </c>
      <c r="E65" s="669"/>
      <c r="F65" s="668"/>
      <c r="G65" s="432">
        <v>383150.5</v>
      </c>
    </row>
    <row r="66" spans="1:7" ht="40.5">
      <c r="A66" s="133"/>
      <c r="B66" s="134"/>
      <c r="C66" s="134"/>
      <c r="D66" s="83" t="s">
        <v>756</v>
      </c>
      <c r="E66" s="669"/>
      <c r="F66" s="668"/>
      <c r="G66" s="432">
        <v>15763</v>
      </c>
    </row>
    <row r="67" spans="1:7" ht="27">
      <c r="A67" s="133"/>
      <c r="B67" s="134"/>
      <c r="C67" s="134"/>
      <c r="D67" s="83" t="s">
        <v>757</v>
      </c>
      <c r="E67" s="669"/>
      <c r="F67" s="668"/>
      <c r="G67" s="432">
        <v>85868.9</v>
      </c>
    </row>
    <row r="68" spans="1:7" ht="40.5">
      <c r="A68" s="133"/>
      <c r="B68" s="134"/>
      <c r="C68" s="134"/>
      <c r="D68" s="83" t="s">
        <v>1096</v>
      </c>
      <c r="E68" s="669"/>
      <c r="F68" s="668"/>
      <c r="G68" s="432">
        <v>27599</v>
      </c>
    </row>
    <row r="69" spans="1:7" ht="40.5">
      <c r="A69" s="133"/>
      <c r="B69" s="134"/>
      <c r="C69" s="134"/>
      <c r="D69" s="83" t="s">
        <v>1097</v>
      </c>
      <c r="E69" s="669"/>
      <c r="F69" s="668"/>
      <c r="G69" s="432">
        <v>34258</v>
      </c>
    </row>
    <row r="70" spans="1:7" ht="40.5">
      <c r="A70" s="133"/>
      <c r="B70" s="134"/>
      <c r="C70" s="134"/>
      <c r="D70" s="83" t="s">
        <v>758</v>
      </c>
      <c r="E70" s="669"/>
      <c r="F70" s="668"/>
      <c r="G70" s="432">
        <v>62791</v>
      </c>
    </row>
    <row r="71" spans="1:7" ht="72" customHeight="1">
      <c r="A71" s="133"/>
      <c r="B71" s="134"/>
      <c r="C71" s="134"/>
      <c r="D71" s="83" t="s">
        <v>1098</v>
      </c>
      <c r="E71" s="493" t="s">
        <v>759</v>
      </c>
      <c r="F71" s="668"/>
      <c r="G71" s="432">
        <v>152972.5</v>
      </c>
    </row>
    <row r="72" spans="1:7" ht="54">
      <c r="A72" s="133"/>
      <c r="B72" s="134"/>
      <c r="C72" s="134"/>
      <c r="D72" s="83" t="s">
        <v>760</v>
      </c>
      <c r="E72" s="669" t="s">
        <v>516</v>
      </c>
      <c r="F72" s="668"/>
      <c r="G72" s="432">
        <v>89096.9</v>
      </c>
    </row>
    <row r="73" spans="1:7" ht="54">
      <c r="A73" s="133"/>
      <c r="B73" s="134"/>
      <c r="C73" s="134"/>
      <c r="D73" s="83" t="s">
        <v>761</v>
      </c>
      <c r="E73" s="669"/>
      <c r="F73" s="668"/>
      <c r="G73" s="432">
        <v>117860.6</v>
      </c>
    </row>
    <row r="74" spans="1:7" ht="67.5">
      <c r="A74" s="133"/>
      <c r="B74" s="134"/>
      <c r="C74" s="134"/>
      <c r="D74" s="83" t="s">
        <v>762</v>
      </c>
      <c r="E74" s="666"/>
      <c r="F74" s="668"/>
      <c r="G74" s="432">
        <v>36944.400000000001</v>
      </c>
    </row>
    <row r="75" spans="1:7" ht="108">
      <c r="A75" s="133"/>
      <c r="B75" s="134"/>
      <c r="C75" s="134"/>
      <c r="D75" s="83" t="s">
        <v>763</v>
      </c>
      <c r="E75" s="670" t="s">
        <v>764</v>
      </c>
      <c r="F75" s="668"/>
      <c r="G75" s="432">
        <v>13102.5</v>
      </c>
    </row>
    <row r="76" spans="1:7" ht="54">
      <c r="A76" s="133"/>
      <c r="B76" s="134"/>
      <c r="C76" s="134"/>
      <c r="D76" s="83" t="s">
        <v>1099</v>
      </c>
      <c r="E76" s="670"/>
      <c r="F76" s="668"/>
      <c r="G76" s="432">
        <v>9917.5</v>
      </c>
    </row>
    <row r="77" spans="1:7" ht="56.25" customHeight="1">
      <c r="A77" s="133"/>
      <c r="B77" s="134"/>
      <c r="C77" s="134"/>
      <c r="D77" s="83" t="s">
        <v>1100</v>
      </c>
      <c r="E77" s="670"/>
      <c r="F77" s="668"/>
      <c r="G77" s="432">
        <v>12107.3</v>
      </c>
    </row>
    <row r="78" spans="1:7" ht="67.5">
      <c r="A78" s="133"/>
      <c r="B78" s="134"/>
      <c r="C78" s="134"/>
      <c r="D78" s="83" t="s">
        <v>765</v>
      </c>
      <c r="E78" s="670"/>
      <c r="F78" s="668"/>
      <c r="G78" s="432">
        <v>8892.2000000000007</v>
      </c>
    </row>
    <row r="79" spans="1:7" ht="54">
      <c r="A79" s="133"/>
      <c r="B79" s="134"/>
      <c r="C79" s="134"/>
      <c r="D79" s="149" t="s">
        <v>766</v>
      </c>
      <c r="E79" s="493" t="s">
        <v>767</v>
      </c>
      <c r="F79" s="668"/>
      <c r="G79" s="432">
        <v>127020.3</v>
      </c>
    </row>
    <row r="80" spans="1:7" ht="40.5">
      <c r="A80" s="133"/>
      <c r="B80" s="134"/>
      <c r="C80" s="134"/>
      <c r="D80" s="83" t="s">
        <v>768</v>
      </c>
      <c r="E80" s="670" t="s">
        <v>769</v>
      </c>
      <c r="F80" s="668"/>
      <c r="G80" s="432">
        <v>80343.899999999994</v>
      </c>
    </row>
    <row r="81" spans="1:7" ht="54">
      <c r="A81" s="133"/>
      <c r="B81" s="134"/>
      <c r="C81" s="134"/>
      <c r="D81" s="83" t="s">
        <v>770</v>
      </c>
      <c r="E81" s="670"/>
      <c r="F81" s="668"/>
      <c r="G81" s="432">
        <v>48348.800000000003</v>
      </c>
    </row>
    <row r="82" spans="1:7" ht="54">
      <c r="A82" s="133"/>
      <c r="B82" s="134"/>
      <c r="C82" s="134"/>
      <c r="D82" s="83" t="s">
        <v>1101</v>
      </c>
      <c r="E82" s="670"/>
      <c r="F82" s="668"/>
      <c r="G82" s="432">
        <v>142490.79999999999</v>
      </c>
    </row>
    <row r="83" spans="1:7" ht="40.5">
      <c r="A83" s="133"/>
      <c r="B83" s="134"/>
      <c r="C83" s="134"/>
      <c r="D83" s="83" t="s">
        <v>771</v>
      </c>
      <c r="E83" s="670"/>
      <c r="F83" s="668"/>
      <c r="G83" s="432">
        <v>39472.199999999997</v>
      </c>
    </row>
    <row r="84" spans="1:7" ht="40.5">
      <c r="A84" s="133"/>
      <c r="B84" s="134"/>
      <c r="C84" s="134"/>
      <c r="D84" s="83" t="s">
        <v>772</v>
      </c>
      <c r="E84" s="670"/>
      <c r="F84" s="668"/>
      <c r="G84" s="432">
        <v>41792</v>
      </c>
    </row>
    <row r="85" spans="1:7" ht="54">
      <c r="A85" s="133"/>
      <c r="B85" s="134"/>
      <c r="C85" s="134"/>
      <c r="D85" s="83" t="s">
        <v>773</v>
      </c>
      <c r="E85" s="670"/>
      <c r="F85" s="668"/>
      <c r="G85" s="432">
        <v>17124.2</v>
      </c>
    </row>
    <row r="86" spans="1:7" ht="54">
      <c r="A86" s="133"/>
      <c r="B86" s="134"/>
      <c r="C86" s="134"/>
      <c r="D86" s="83" t="s">
        <v>774</v>
      </c>
      <c r="E86" s="670"/>
      <c r="F86" s="668"/>
      <c r="G86" s="432">
        <v>26702.6</v>
      </c>
    </row>
    <row r="87" spans="1:7" ht="40.5">
      <c r="A87" s="133"/>
      <c r="B87" s="134"/>
      <c r="C87" s="134"/>
      <c r="D87" s="83" t="s">
        <v>775</v>
      </c>
      <c r="E87" s="670"/>
      <c r="F87" s="668"/>
      <c r="G87" s="432">
        <v>8533.6</v>
      </c>
    </row>
    <row r="88" spans="1:7" ht="27">
      <c r="A88" s="133"/>
      <c r="B88" s="134"/>
      <c r="C88" s="134"/>
      <c r="D88" s="83" t="s">
        <v>776</v>
      </c>
      <c r="E88" s="665" t="s">
        <v>777</v>
      </c>
      <c r="F88" s="668"/>
      <c r="G88" s="432">
        <v>30015.9</v>
      </c>
    </row>
    <row r="89" spans="1:7" ht="27">
      <c r="A89" s="133"/>
      <c r="B89" s="134"/>
      <c r="C89" s="134"/>
      <c r="D89" s="83" t="s">
        <v>1102</v>
      </c>
      <c r="E89" s="669"/>
      <c r="F89" s="668"/>
      <c r="G89" s="432">
        <v>33006.300000000003</v>
      </c>
    </row>
    <row r="90" spans="1:7" ht="65.25" customHeight="1">
      <c r="A90" s="133"/>
      <c r="B90" s="134"/>
      <c r="C90" s="134"/>
      <c r="D90" s="83" t="s">
        <v>1103</v>
      </c>
      <c r="E90" s="666"/>
      <c r="F90" s="668"/>
      <c r="G90" s="432">
        <v>9531</v>
      </c>
    </row>
    <row r="91" spans="1:7" ht="54">
      <c r="A91" s="133"/>
      <c r="B91" s="134"/>
      <c r="C91" s="134"/>
      <c r="D91" s="83" t="s">
        <v>778</v>
      </c>
      <c r="E91" s="493" t="s">
        <v>779</v>
      </c>
      <c r="F91" s="668"/>
      <c r="G91" s="432">
        <v>10240.700000000001</v>
      </c>
    </row>
    <row r="92" spans="1:7" ht="54">
      <c r="A92" s="133"/>
      <c r="B92" s="134"/>
      <c r="C92" s="134"/>
      <c r="D92" s="83" t="s">
        <v>1104</v>
      </c>
      <c r="E92" s="493" t="s">
        <v>804</v>
      </c>
      <c r="F92" s="668"/>
      <c r="G92" s="432">
        <v>360092.9</v>
      </c>
    </row>
    <row r="93" spans="1:7" ht="54">
      <c r="A93" s="133"/>
      <c r="B93" s="134"/>
      <c r="C93" s="134"/>
      <c r="D93" s="83" t="s">
        <v>780</v>
      </c>
      <c r="E93" s="493" t="s">
        <v>781</v>
      </c>
      <c r="F93" s="662"/>
      <c r="G93" s="432">
        <f>31454.3+4500</f>
        <v>35954.300000000003</v>
      </c>
    </row>
    <row r="94" spans="1:7" ht="189">
      <c r="A94" s="133"/>
      <c r="B94" s="134"/>
      <c r="C94" s="134"/>
      <c r="D94" s="83" t="s">
        <v>1105</v>
      </c>
      <c r="E94" s="665" t="s">
        <v>782</v>
      </c>
      <c r="F94" s="667"/>
      <c r="G94" s="432">
        <f>764638.9+538000+5000-28218.5-7502.6+2579.8+5606.9</f>
        <v>1280104.4999999998</v>
      </c>
    </row>
    <row r="95" spans="1:7" ht="27">
      <c r="A95" s="133"/>
      <c r="B95" s="134"/>
      <c r="C95" s="134"/>
      <c r="D95" s="83" t="s">
        <v>1106</v>
      </c>
      <c r="E95" s="666"/>
      <c r="F95" s="668"/>
      <c r="G95" s="432">
        <v>15000</v>
      </c>
    </row>
    <row r="96" spans="1:7" ht="67.5">
      <c r="A96" s="133"/>
      <c r="B96" s="134"/>
      <c r="C96" s="134"/>
      <c r="D96" s="83" t="s">
        <v>1107</v>
      </c>
      <c r="E96" s="493" t="s">
        <v>1108</v>
      </c>
      <c r="F96" s="668"/>
      <c r="G96" s="432">
        <v>14000</v>
      </c>
    </row>
    <row r="97" spans="1:7" ht="148.5">
      <c r="A97" s="133"/>
      <c r="B97" s="134"/>
      <c r="C97" s="134"/>
      <c r="D97" s="83" t="s">
        <v>783</v>
      </c>
      <c r="E97" s="493" t="s">
        <v>784</v>
      </c>
      <c r="F97" s="668"/>
      <c r="G97" s="432">
        <v>600775</v>
      </c>
    </row>
    <row r="98" spans="1:7" ht="67.5">
      <c r="A98" s="133"/>
      <c r="B98" s="134"/>
      <c r="C98" s="134"/>
      <c r="D98" s="83" t="s">
        <v>785</v>
      </c>
      <c r="E98" s="493" t="s">
        <v>1109</v>
      </c>
      <c r="F98" s="668"/>
      <c r="G98" s="432">
        <v>25000</v>
      </c>
    </row>
    <row r="99" spans="1:7" ht="48" customHeight="1">
      <c r="A99" s="133"/>
      <c r="B99" s="134"/>
      <c r="C99" s="134"/>
      <c r="D99" s="83" t="s">
        <v>786</v>
      </c>
      <c r="E99" s="109" t="s">
        <v>787</v>
      </c>
      <c r="F99" s="668"/>
      <c r="G99" s="434">
        <v>100000</v>
      </c>
    </row>
    <row r="100" spans="1:7" ht="43.5" customHeight="1">
      <c r="A100" s="133"/>
      <c r="B100" s="134"/>
      <c r="C100" s="134"/>
      <c r="D100" s="83" t="s">
        <v>788</v>
      </c>
      <c r="E100" s="665" t="s">
        <v>789</v>
      </c>
      <c r="F100" s="668"/>
      <c r="G100" s="432">
        <v>10000</v>
      </c>
    </row>
    <row r="101" spans="1:7" ht="48.75" customHeight="1">
      <c r="A101" s="133"/>
      <c r="B101" s="134"/>
      <c r="C101" s="134"/>
      <c r="D101" s="83" t="s">
        <v>790</v>
      </c>
      <c r="E101" s="666"/>
      <c r="F101" s="668"/>
      <c r="G101" s="432">
        <v>30000</v>
      </c>
    </row>
    <row r="102" spans="1:7" ht="67.5">
      <c r="A102" s="133"/>
      <c r="B102" s="134"/>
      <c r="C102" s="134"/>
      <c r="D102" s="83" t="s">
        <v>791</v>
      </c>
      <c r="E102" s="492" t="s">
        <v>792</v>
      </c>
      <c r="F102" s="662"/>
      <c r="G102" s="432">
        <v>15000</v>
      </c>
    </row>
    <row r="103" spans="1:7" ht="71.25">
      <c r="A103" s="133"/>
      <c r="B103" s="134"/>
      <c r="C103" s="134"/>
      <c r="D103" s="150"/>
      <c r="E103" s="493"/>
      <c r="F103" s="487" t="s">
        <v>793</v>
      </c>
      <c r="G103" s="453">
        <f>SUM(G61:G102)</f>
        <v>4551895.8999999994</v>
      </c>
    </row>
    <row r="104" spans="1:7" ht="71.25">
      <c r="A104" s="140"/>
      <c r="B104" s="141">
        <v>11008</v>
      </c>
      <c r="C104" s="657" t="s">
        <v>794</v>
      </c>
      <c r="D104" s="658"/>
      <c r="E104" s="205" t="s">
        <v>795</v>
      </c>
      <c r="F104" s="142"/>
      <c r="G104" s="431">
        <f>G106</f>
        <v>870077.8</v>
      </c>
    </row>
    <row r="105" spans="1:7">
      <c r="A105" s="143"/>
      <c r="B105" s="144"/>
      <c r="C105" s="145"/>
      <c r="D105" s="146" t="s">
        <v>86</v>
      </c>
      <c r="E105" s="152"/>
      <c r="F105" s="153"/>
      <c r="G105" s="452"/>
    </row>
    <row r="106" spans="1:7" ht="94.5">
      <c r="A106" s="133"/>
      <c r="B106" s="134"/>
      <c r="C106" s="134"/>
      <c r="D106" s="154" t="s">
        <v>796</v>
      </c>
      <c r="E106" s="492" t="s">
        <v>797</v>
      </c>
      <c r="F106" s="495" t="s">
        <v>689</v>
      </c>
      <c r="G106" s="432">
        <v>870077.8</v>
      </c>
    </row>
    <row r="107" spans="1:7" ht="71.25">
      <c r="A107" s="140"/>
      <c r="B107" s="141">
        <v>11009</v>
      </c>
      <c r="C107" s="657" t="s">
        <v>798</v>
      </c>
      <c r="D107" s="658"/>
      <c r="E107" s="205" t="s">
        <v>799</v>
      </c>
      <c r="F107" s="142"/>
      <c r="G107" s="431">
        <f>G109</f>
        <v>228610.4</v>
      </c>
    </row>
    <row r="108" spans="1:7">
      <c r="A108" s="143"/>
      <c r="B108" s="144"/>
      <c r="C108" s="145"/>
      <c r="D108" s="146" t="s">
        <v>86</v>
      </c>
      <c r="E108" s="659"/>
      <c r="F108" s="660"/>
      <c r="G108" s="452"/>
    </row>
    <row r="109" spans="1:7" ht="67.5">
      <c r="A109" s="133"/>
      <c r="B109" s="134"/>
      <c r="C109" s="134"/>
      <c r="D109" s="83" t="s">
        <v>800</v>
      </c>
      <c r="E109" s="492" t="s">
        <v>801</v>
      </c>
      <c r="F109" s="495" t="s">
        <v>752</v>
      </c>
      <c r="G109" s="432">
        <v>228610.4</v>
      </c>
    </row>
    <row r="110" spans="1:7" ht="71.25">
      <c r="A110" s="140"/>
      <c r="B110" s="141">
        <v>11004</v>
      </c>
      <c r="C110" s="657" t="s">
        <v>802</v>
      </c>
      <c r="D110" s="658"/>
      <c r="E110" s="205" t="s">
        <v>799</v>
      </c>
      <c r="F110" s="142"/>
      <c r="G110" s="431">
        <f>G112+G113+G114</f>
        <v>915193.5</v>
      </c>
    </row>
    <row r="111" spans="1:7">
      <c r="A111" s="143"/>
      <c r="B111" s="144"/>
      <c r="C111" s="145"/>
      <c r="D111" s="146" t="s">
        <v>86</v>
      </c>
      <c r="E111" s="659"/>
      <c r="F111" s="660"/>
      <c r="G111" s="452"/>
    </row>
    <row r="112" spans="1:7" ht="54">
      <c r="A112" s="133"/>
      <c r="B112" s="134"/>
      <c r="C112" s="134"/>
      <c r="D112" s="83" t="s">
        <v>803</v>
      </c>
      <c r="E112" s="155" t="s">
        <v>804</v>
      </c>
      <c r="F112" s="156"/>
      <c r="G112" s="432">
        <v>425909</v>
      </c>
    </row>
    <row r="113" spans="1:10" ht="40.5">
      <c r="A113" s="133"/>
      <c r="B113" s="134"/>
      <c r="C113" s="134"/>
      <c r="D113" s="83" t="s">
        <v>805</v>
      </c>
      <c r="E113" s="155" t="s">
        <v>806</v>
      </c>
      <c r="F113" s="156"/>
      <c r="G113" s="432">
        <v>224218.7</v>
      </c>
    </row>
    <row r="114" spans="1:10" ht="54">
      <c r="A114" s="133"/>
      <c r="B114" s="134"/>
      <c r="C114" s="134"/>
      <c r="D114" s="149" t="s">
        <v>807</v>
      </c>
      <c r="E114" s="155" t="s">
        <v>808</v>
      </c>
      <c r="F114" s="156"/>
      <c r="G114" s="432">
        <v>265065.8</v>
      </c>
    </row>
    <row r="115" spans="1:10" ht="71.25">
      <c r="A115" s="140"/>
      <c r="B115" s="141">
        <v>12001</v>
      </c>
      <c r="C115" s="657" t="s">
        <v>809</v>
      </c>
      <c r="D115" s="658"/>
      <c r="E115" s="205" t="s">
        <v>799</v>
      </c>
      <c r="F115" s="142"/>
      <c r="G115" s="431">
        <f>G117</f>
        <v>842000</v>
      </c>
    </row>
    <row r="116" spans="1:10">
      <c r="A116" s="143"/>
      <c r="B116" s="144"/>
      <c r="C116" s="145"/>
      <c r="D116" s="146"/>
      <c r="E116" s="659"/>
      <c r="F116" s="660"/>
      <c r="G116" s="452"/>
    </row>
    <row r="117" spans="1:10" ht="54">
      <c r="A117" s="133"/>
      <c r="B117" s="134"/>
      <c r="C117" s="134"/>
      <c r="D117" s="488"/>
      <c r="E117" s="157" t="s">
        <v>810</v>
      </c>
      <c r="F117" s="496"/>
      <c r="G117" s="432">
        <v>842000</v>
      </c>
    </row>
    <row r="118" spans="1:10" ht="71.25">
      <c r="A118" s="140"/>
      <c r="B118" s="141">
        <v>12002</v>
      </c>
      <c r="C118" s="657" t="s">
        <v>811</v>
      </c>
      <c r="D118" s="664"/>
      <c r="E118" s="205" t="s">
        <v>812</v>
      </c>
      <c r="F118" s="142"/>
      <c r="G118" s="431">
        <f>G120</f>
        <v>139200</v>
      </c>
    </row>
    <row r="119" spans="1:10">
      <c r="A119" s="143"/>
      <c r="B119" s="144"/>
      <c r="C119" s="145"/>
      <c r="D119" s="146"/>
      <c r="E119" s="659"/>
      <c r="F119" s="660"/>
      <c r="G119" s="452"/>
    </row>
    <row r="120" spans="1:10" ht="48" customHeight="1">
      <c r="A120" s="133"/>
      <c r="B120" s="134"/>
      <c r="C120" s="134"/>
      <c r="D120" s="508" t="s">
        <v>813</v>
      </c>
      <c r="E120" s="493" t="s">
        <v>693</v>
      </c>
      <c r="F120" s="496"/>
      <c r="G120" s="432">
        <v>139200</v>
      </c>
    </row>
    <row r="121" spans="1:10" ht="71.25" customHeight="1">
      <c r="A121" s="507"/>
      <c r="B121" s="141">
        <v>11005</v>
      </c>
      <c r="C121" s="657" t="s">
        <v>814</v>
      </c>
      <c r="D121" s="658"/>
      <c r="E121" s="488" t="s">
        <v>799</v>
      </c>
      <c r="F121" s="142"/>
      <c r="G121" s="431">
        <f>G123+G126+G132+G141+G142+G144+G145+G146+G147+G148+G149+G150+G151+G152+G153+G143</f>
        <v>8403357.3000000007</v>
      </c>
      <c r="J121" s="503"/>
    </row>
    <row r="122" spans="1:10" ht="14.25" customHeight="1">
      <c r="A122" s="506"/>
      <c r="B122" s="505"/>
      <c r="C122" s="145"/>
      <c r="D122" s="504" t="s">
        <v>86</v>
      </c>
      <c r="E122" s="518"/>
      <c r="F122" s="519"/>
      <c r="G122" s="654"/>
      <c r="J122" s="503"/>
    </row>
    <row r="123" spans="1:10" ht="42.75">
      <c r="A123" s="133"/>
      <c r="B123" s="499"/>
      <c r="C123" s="490"/>
      <c r="D123" s="497"/>
      <c r="E123" s="502" t="s">
        <v>1164</v>
      </c>
      <c r="F123" s="493" t="s">
        <v>1129</v>
      </c>
      <c r="G123" s="431">
        <f>G124+G125</f>
        <v>1318969</v>
      </c>
    </row>
    <row r="124" spans="1:10" ht="40.5">
      <c r="A124" s="133"/>
      <c r="B124" s="499"/>
      <c r="C124" s="490"/>
      <c r="D124" s="497"/>
      <c r="E124" s="158" t="s">
        <v>1163</v>
      </c>
      <c r="F124" s="493" t="s">
        <v>1157</v>
      </c>
      <c r="G124" s="432">
        <v>0</v>
      </c>
    </row>
    <row r="125" spans="1:10" ht="67.5">
      <c r="A125" s="133"/>
      <c r="B125" s="499"/>
      <c r="C125" s="490"/>
      <c r="D125" s="497"/>
      <c r="E125" s="158" t="s">
        <v>1162</v>
      </c>
      <c r="F125" s="493" t="s">
        <v>1157</v>
      </c>
      <c r="G125" s="432">
        <v>1318969</v>
      </c>
    </row>
    <row r="126" spans="1:10" ht="57">
      <c r="A126" s="133"/>
      <c r="B126" s="499"/>
      <c r="C126" s="490"/>
      <c r="D126" s="497"/>
      <c r="E126" s="205" t="s">
        <v>1161</v>
      </c>
      <c r="F126" s="205" t="s">
        <v>1160</v>
      </c>
      <c r="G126" s="431">
        <f>G127+G128+G129+G130+G131</f>
        <v>1411642</v>
      </c>
    </row>
    <row r="127" spans="1:10" ht="67.5">
      <c r="A127" s="133"/>
      <c r="B127" s="499"/>
      <c r="C127" s="490"/>
      <c r="D127" s="497"/>
      <c r="E127" s="158" t="s">
        <v>1159</v>
      </c>
      <c r="F127" s="493" t="s">
        <v>1157</v>
      </c>
      <c r="G127" s="432">
        <v>266754</v>
      </c>
    </row>
    <row r="128" spans="1:10" ht="54">
      <c r="A128" s="133"/>
      <c r="B128" s="499"/>
      <c r="C128" s="490"/>
      <c r="D128" s="497"/>
      <c r="E128" s="158" t="s">
        <v>1158</v>
      </c>
      <c r="F128" s="493" t="s">
        <v>1157</v>
      </c>
      <c r="G128" s="432">
        <v>210302</v>
      </c>
    </row>
    <row r="129" spans="1:7" ht="48" customHeight="1">
      <c r="A129" s="133"/>
      <c r="B129" s="499"/>
      <c r="C129" s="490"/>
      <c r="D129" s="497"/>
      <c r="E129" s="158" t="s">
        <v>1156</v>
      </c>
      <c r="F129" s="493" t="s">
        <v>1129</v>
      </c>
      <c r="G129" s="432">
        <v>294960</v>
      </c>
    </row>
    <row r="130" spans="1:7" ht="81">
      <c r="A130" s="133"/>
      <c r="B130" s="499"/>
      <c r="C130" s="490"/>
      <c r="D130" s="497"/>
      <c r="E130" s="158" t="s">
        <v>1155</v>
      </c>
      <c r="F130" s="493" t="s">
        <v>1129</v>
      </c>
      <c r="G130" s="432">
        <v>228626</v>
      </c>
    </row>
    <row r="131" spans="1:7" ht="54">
      <c r="A131" s="133"/>
      <c r="B131" s="499"/>
      <c r="C131" s="490"/>
      <c r="D131" s="497"/>
      <c r="E131" s="158" t="s">
        <v>1154</v>
      </c>
      <c r="F131" s="492" t="s">
        <v>1132</v>
      </c>
      <c r="G131" s="432">
        <v>411000</v>
      </c>
    </row>
    <row r="132" spans="1:7" ht="71.25" customHeight="1">
      <c r="A132" s="133"/>
      <c r="B132" s="499"/>
      <c r="C132" s="490"/>
      <c r="D132" s="497"/>
      <c r="E132" s="205" t="s">
        <v>1153</v>
      </c>
      <c r="F132" s="651" t="s">
        <v>1152</v>
      </c>
      <c r="G132" s="431">
        <f>G133+G134+G135+G136+G137+G138+G139+G140</f>
        <v>575160</v>
      </c>
    </row>
    <row r="133" spans="1:7">
      <c r="A133" s="133"/>
      <c r="B133" s="499"/>
      <c r="C133" s="490"/>
      <c r="D133" s="497"/>
      <c r="E133" s="501" t="s">
        <v>1151</v>
      </c>
      <c r="F133" s="652"/>
      <c r="G133" s="432">
        <v>44727</v>
      </c>
    </row>
    <row r="134" spans="1:7" ht="27">
      <c r="A134" s="133"/>
      <c r="B134" s="499"/>
      <c r="C134" s="490"/>
      <c r="D134" s="497"/>
      <c r="E134" s="501" t="s">
        <v>1150</v>
      </c>
      <c r="F134" s="652"/>
      <c r="G134" s="432">
        <v>11833</v>
      </c>
    </row>
    <row r="135" spans="1:7">
      <c r="A135" s="133"/>
      <c r="B135" s="499"/>
      <c r="C135" s="490"/>
      <c r="D135" s="497"/>
      <c r="E135" s="501" t="s">
        <v>1149</v>
      </c>
      <c r="F135" s="652"/>
      <c r="G135" s="432">
        <v>0</v>
      </c>
    </row>
    <row r="136" spans="1:7">
      <c r="A136" s="133"/>
      <c r="B136" s="499"/>
      <c r="C136" s="490"/>
      <c r="D136" s="497"/>
      <c r="E136" s="501" t="s">
        <v>1148</v>
      </c>
      <c r="F136" s="652"/>
      <c r="G136" s="432">
        <v>10600</v>
      </c>
    </row>
    <row r="137" spans="1:7">
      <c r="A137" s="133"/>
      <c r="B137" s="499"/>
      <c r="C137" s="490"/>
      <c r="D137" s="497"/>
      <c r="E137" s="501" t="s">
        <v>1147</v>
      </c>
      <c r="F137" s="652"/>
      <c r="G137" s="432">
        <v>78000</v>
      </c>
    </row>
    <row r="138" spans="1:7">
      <c r="A138" s="133"/>
      <c r="B138" s="499"/>
      <c r="C138" s="490"/>
      <c r="D138" s="497"/>
      <c r="E138" s="501" t="s">
        <v>1146</v>
      </c>
      <c r="F138" s="652"/>
      <c r="G138" s="432">
        <v>20000</v>
      </c>
    </row>
    <row r="139" spans="1:7">
      <c r="A139" s="133"/>
      <c r="B139" s="499"/>
      <c r="C139" s="490"/>
      <c r="D139" s="497"/>
      <c r="E139" s="501" t="s">
        <v>1145</v>
      </c>
      <c r="F139" s="652"/>
      <c r="G139" s="432">
        <v>10000</v>
      </c>
    </row>
    <row r="140" spans="1:7" ht="54">
      <c r="A140" s="133"/>
      <c r="B140" s="499"/>
      <c r="C140" s="490"/>
      <c r="D140" s="497"/>
      <c r="E140" s="501" t="s">
        <v>1144</v>
      </c>
      <c r="F140" s="653"/>
      <c r="G140" s="432">
        <v>400000</v>
      </c>
    </row>
    <row r="141" spans="1:7" ht="57">
      <c r="A141" s="133"/>
      <c r="B141" s="499"/>
      <c r="C141" s="490"/>
      <c r="D141" s="497"/>
      <c r="E141" s="205" t="s">
        <v>1143</v>
      </c>
      <c r="F141" s="493" t="s">
        <v>1129</v>
      </c>
      <c r="G141" s="431">
        <v>115749</v>
      </c>
    </row>
    <row r="142" spans="1:7" ht="40.5">
      <c r="A142" s="133"/>
      <c r="B142" s="499"/>
      <c r="C142" s="490"/>
      <c r="D142" s="497"/>
      <c r="E142" s="500" t="s">
        <v>1142</v>
      </c>
      <c r="F142" s="493" t="s">
        <v>1129</v>
      </c>
      <c r="G142" s="431">
        <v>39816</v>
      </c>
    </row>
    <row r="143" spans="1:7" ht="42.75">
      <c r="A143" s="133"/>
      <c r="B143" s="499"/>
      <c r="C143" s="490"/>
      <c r="D143" s="497"/>
      <c r="E143" s="500" t="s">
        <v>1141</v>
      </c>
      <c r="F143" s="493" t="s">
        <v>1129</v>
      </c>
      <c r="G143" s="431">
        <v>150000</v>
      </c>
    </row>
    <row r="144" spans="1:7" ht="42.75">
      <c r="A144" s="133"/>
      <c r="B144" s="499"/>
      <c r="C144" s="490"/>
      <c r="D144" s="497"/>
      <c r="E144" s="500" t="s">
        <v>1140</v>
      </c>
      <c r="F144" s="493" t="s">
        <v>1129</v>
      </c>
      <c r="G144" s="431">
        <v>108073</v>
      </c>
    </row>
    <row r="145" spans="1:7" ht="99.75">
      <c r="A145" s="133"/>
      <c r="B145" s="499"/>
      <c r="C145" s="490"/>
      <c r="D145" s="497"/>
      <c r="E145" s="500" t="s">
        <v>1139</v>
      </c>
      <c r="F145" s="492" t="s">
        <v>1132</v>
      </c>
      <c r="G145" s="431">
        <v>107756</v>
      </c>
    </row>
    <row r="146" spans="1:7" ht="71.25">
      <c r="A146" s="133"/>
      <c r="B146" s="499"/>
      <c r="C146" s="490"/>
      <c r="D146" s="497"/>
      <c r="E146" s="500" t="s">
        <v>1138</v>
      </c>
      <c r="F146" s="493" t="s">
        <v>1129</v>
      </c>
      <c r="G146" s="431">
        <v>1425397</v>
      </c>
    </row>
    <row r="147" spans="1:7" ht="40.5">
      <c r="A147" s="133"/>
      <c r="B147" s="499"/>
      <c r="C147" s="490"/>
      <c r="D147" s="497"/>
      <c r="E147" s="498" t="s">
        <v>1137</v>
      </c>
      <c r="F147" s="493" t="s">
        <v>1129</v>
      </c>
      <c r="G147" s="431">
        <v>341960</v>
      </c>
    </row>
    <row r="148" spans="1:7" ht="128.25">
      <c r="A148" s="133"/>
      <c r="B148" s="499"/>
      <c r="C148" s="490"/>
      <c r="D148" s="497"/>
      <c r="E148" s="498" t="s">
        <v>1136</v>
      </c>
      <c r="F148" s="493" t="s">
        <v>1129</v>
      </c>
      <c r="G148" s="431">
        <v>92113</v>
      </c>
    </row>
    <row r="149" spans="1:7" ht="114">
      <c r="A149" s="133"/>
      <c r="B149" s="499"/>
      <c r="C149" s="490"/>
      <c r="D149" s="497"/>
      <c r="E149" s="498" t="s">
        <v>1135</v>
      </c>
      <c r="F149" s="493" t="s">
        <v>1129</v>
      </c>
      <c r="G149" s="431">
        <v>61935.3</v>
      </c>
    </row>
    <row r="150" spans="1:7" ht="57">
      <c r="A150" s="133"/>
      <c r="B150" s="499"/>
      <c r="C150" s="490"/>
      <c r="D150" s="497"/>
      <c r="E150" s="498" t="s">
        <v>1134</v>
      </c>
      <c r="F150" s="493" t="s">
        <v>1129</v>
      </c>
      <c r="G150" s="431">
        <v>157797</v>
      </c>
    </row>
    <row r="151" spans="1:7" ht="102.75" customHeight="1">
      <c r="A151" s="133"/>
      <c r="B151" s="499"/>
      <c r="C151" s="490"/>
      <c r="D151" s="497"/>
      <c r="E151" s="498" t="s">
        <v>1133</v>
      </c>
      <c r="F151" s="492" t="s">
        <v>1132</v>
      </c>
      <c r="G151" s="431">
        <v>315000</v>
      </c>
    </row>
    <row r="152" spans="1:7" ht="57">
      <c r="A152" s="133"/>
      <c r="B152" s="499"/>
      <c r="C152" s="490"/>
      <c r="D152" s="497"/>
      <c r="E152" s="498" t="s">
        <v>1131</v>
      </c>
      <c r="F152" s="493" t="s">
        <v>1129</v>
      </c>
      <c r="G152" s="431">
        <v>852300</v>
      </c>
    </row>
    <row r="153" spans="1:7" ht="114" customHeight="1">
      <c r="A153" s="143"/>
      <c r="B153" s="144"/>
      <c r="C153" s="145"/>
      <c r="D153" s="146"/>
      <c r="E153" s="498" t="s">
        <v>1130</v>
      </c>
      <c r="F153" s="493" t="s">
        <v>1129</v>
      </c>
      <c r="G153" s="431">
        <v>1329690</v>
      </c>
    </row>
    <row r="154" spans="1:7" ht="71.25">
      <c r="A154" s="140"/>
      <c r="B154" s="141">
        <v>11006</v>
      </c>
      <c r="C154" s="657" t="s">
        <v>815</v>
      </c>
      <c r="D154" s="658"/>
      <c r="E154" s="205" t="s">
        <v>795</v>
      </c>
      <c r="F154" s="142"/>
      <c r="G154" s="431">
        <f>G156+G157+G158+G159+G160+G161+G162</f>
        <v>135960</v>
      </c>
    </row>
    <row r="155" spans="1:7">
      <c r="A155" s="143"/>
      <c r="B155" s="144"/>
      <c r="C155" s="145"/>
      <c r="D155" s="146" t="s">
        <v>86</v>
      </c>
      <c r="E155" s="659"/>
      <c r="F155" s="660"/>
      <c r="G155" s="452"/>
    </row>
    <row r="156" spans="1:7" ht="139.5" customHeight="1">
      <c r="A156" s="159"/>
      <c r="B156" s="160"/>
      <c r="C156" s="161"/>
      <c r="D156" s="83" t="s">
        <v>1110</v>
      </c>
      <c r="E156" s="496" t="s">
        <v>804</v>
      </c>
      <c r="F156" s="162" t="s">
        <v>689</v>
      </c>
      <c r="G156" s="432">
        <v>24912</v>
      </c>
    </row>
    <row r="157" spans="1:7" ht="67.5">
      <c r="A157" s="159"/>
      <c r="B157" s="160"/>
      <c r="C157" s="161"/>
      <c r="D157" s="83" t="s">
        <v>1111</v>
      </c>
      <c r="E157" s="496" t="s">
        <v>1112</v>
      </c>
      <c r="F157" s="162" t="s">
        <v>816</v>
      </c>
      <c r="G157" s="432">
        <v>28230</v>
      </c>
    </row>
    <row r="158" spans="1:7" ht="40.5">
      <c r="A158" s="159"/>
      <c r="B158" s="160"/>
      <c r="C158" s="161"/>
      <c r="D158" s="83" t="s">
        <v>817</v>
      </c>
      <c r="E158" s="496" t="s">
        <v>818</v>
      </c>
      <c r="F158" s="162" t="s">
        <v>816</v>
      </c>
      <c r="G158" s="432">
        <v>16900</v>
      </c>
    </row>
    <row r="159" spans="1:7" ht="94.5">
      <c r="A159" s="159"/>
      <c r="B159" s="160"/>
      <c r="C159" s="161"/>
      <c r="D159" s="83" t="s">
        <v>819</v>
      </c>
      <c r="E159" s="496" t="s">
        <v>820</v>
      </c>
      <c r="F159" s="162" t="s">
        <v>816</v>
      </c>
      <c r="G159" s="432">
        <v>15600</v>
      </c>
    </row>
    <row r="160" spans="1:7" ht="81">
      <c r="A160" s="159"/>
      <c r="B160" s="160"/>
      <c r="C160" s="161"/>
      <c r="D160" s="83" t="s">
        <v>821</v>
      </c>
      <c r="E160" s="496" t="s">
        <v>822</v>
      </c>
      <c r="F160" s="162" t="s">
        <v>816</v>
      </c>
      <c r="G160" s="432">
        <v>14000</v>
      </c>
    </row>
    <row r="161" spans="1:7" ht="94.5">
      <c r="A161" s="159"/>
      <c r="B161" s="160"/>
      <c r="C161" s="161"/>
      <c r="D161" s="83" t="s">
        <v>823</v>
      </c>
      <c r="E161" s="496" t="s">
        <v>824</v>
      </c>
      <c r="F161" s="162" t="s">
        <v>816</v>
      </c>
      <c r="G161" s="432">
        <v>9918</v>
      </c>
    </row>
    <row r="162" spans="1:7" ht="68.25" thickBot="1">
      <c r="A162" s="159"/>
      <c r="B162" s="160"/>
      <c r="C162" s="476"/>
      <c r="D162" s="149" t="s">
        <v>825</v>
      </c>
      <c r="E162" s="494" t="s">
        <v>826</v>
      </c>
      <c r="F162" s="477" t="s">
        <v>816</v>
      </c>
      <c r="G162" s="478">
        <v>26400</v>
      </c>
    </row>
    <row r="163" spans="1:7" ht="43.5" customHeight="1" thickBot="1">
      <c r="A163" s="135"/>
      <c r="B163" s="136"/>
      <c r="C163" s="661" t="s">
        <v>92</v>
      </c>
      <c r="D163" s="661"/>
      <c r="E163" s="137"/>
      <c r="F163" s="428"/>
      <c r="G163" s="483">
        <f>+G164</f>
        <v>76000</v>
      </c>
    </row>
    <row r="164" spans="1:7" ht="40.5" customHeight="1">
      <c r="A164" s="479">
        <v>1169</v>
      </c>
      <c r="B164" s="480"/>
      <c r="C164" s="481"/>
      <c r="D164" s="481" t="s">
        <v>837</v>
      </c>
      <c r="E164" s="662"/>
      <c r="F164" s="663"/>
      <c r="G164" s="482">
        <v>76000</v>
      </c>
    </row>
    <row r="165" spans="1:7" ht="54.75" thickBot="1">
      <c r="A165" s="416"/>
      <c r="B165" s="417">
        <v>11006</v>
      </c>
      <c r="C165" s="655" t="s">
        <v>838</v>
      </c>
      <c r="D165" s="656"/>
      <c r="E165" s="418" t="s">
        <v>1113</v>
      </c>
      <c r="F165" s="419" t="s">
        <v>92</v>
      </c>
      <c r="G165" s="433">
        <v>76000</v>
      </c>
    </row>
  </sheetData>
  <mergeCells count="42">
    <mergeCell ref="G5:G6"/>
    <mergeCell ref="E11:F11"/>
    <mergeCell ref="A7:F7"/>
    <mergeCell ref="C8:D8"/>
    <mergeCell ref="C9:D9"/>
    <mergeCell ref="E9:F9"/>
    <mergeCell ref="C10:D10"/>
    <mergeCell ref="F12:F49"/>
    <mergeCell ref="F51:F52"/>
    <mergeCell ref="F54:F56"/>
    <mergeCell ref="F58:F59"/>
    <mergeCell ref="F61:F93"/>
    <mergeCell ref="A2:F2"/>
    <mergeCell ref="A3:F3"/>
    <mergeCell ref="C5:D6"/>
    <mergeCell ref="E5:E6"/>
    <mergeCell ref="F5:F6"/>
    <mergeCell ref="E94:E95"/>
    <mergeCell ref="F94:F102"/>
    <mergeCell ref="E100:E101"/>
    <mergeCell ref="E62:E70"/>
    <mergeCell ref="E72:E74"/>
    <mergeCell ref="E75:E78"/>
    <mergeCell ref="E80:E87"/>
    <mergeCell ref="E88:E90"/>
    <mergeCell ref="C121:D121"/>
    <mergeCell ref="C104:D104"/>
    <mergeCell ref="C107:D107"/>
    <mergeCell ref="E108:F108"/>
    <mergeCell ref="C110:D110"/>
    <mergeCell ref="E111:F111"/>
    <mergeCell ref="C115:D115"/>
    <mergeCell ref="E116:F116"/>
    <mergeCell ref="C118:D118"/>
    <mergeCell ref="E119:F119"/>
    <mergeCell ref="F132:F140"/>
    <mergeCell ref="E122:G122"/>
    <mergeCell ref="C165:D165"/>
    <mergeCell ref="C154:D154"/>
    <mergeCell ref="E155:F155"/>
    <mergeCell ref="C163:D163"/>
    <mergeCell ref="E164:F164"/>
  </mergeCells>
  <pageMargins left="0.25" right="0.25" top="0.25" bottom="0.25" header="0.3" footer="0.2"/>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4"/>
  <sheetViews>
    <sheetView topLeftCell="B1" zoomScale="110" zoomScaleNormal="110" workbookViewId="0">
      <selection activeCell="J11" sqref="J11"/>
    </sheetView>
  </sheetViews>
  <sheetFormatPr defaultColWidth="9.140625" defaultRowHeight="16.5"/>
  <cols>
    <col min="1" max="1" width="3.42578125" style="164" hidden="1" customWidth="1"/>
    <col min="2" max="2" width="13" style="164" customWidth="1"/>
    <col min="3" max="3" width="13.28515625" style="164" customWidth="1"/>
    <col min="4" max="4" width="12.5703125" style="164" customWidth="1"/>
    <col min="5" max="5" width="30.85546875" style="164" customWidth="1"/>
    <col min="6" max="6" width="36.7109375" style="164" customWidth="1"/>
    <col min="7" max="7" width="21.7109375" style="164" customWidth="1"/>
    <col min="8" max="8" width="22.42578125" style="427" customWidth="1"/>
    <col min="9" max="16384" width="9.140625" style="164"/>
  </cols>
  <sheetData>
    <row r="1" spans="2:8">
      <c r="B1" s="4"/>
      <c r="C1" s="4"/>
      <c r="D1" s="4"/>
      <c r="E1" s="4"/>
      <c r="H1" s="420" t="s">
        <v>93</v>
      </c>
    </row>
    <row r="2" spans="2:8">
      <c r="B2" s="4"/>
      <c r="C2" s="4"/>
      <c r="D2" s="4"/>
      <c r="E2" s="4"/>
      <c r="H2" s="421" t="s">
        <v>827</v>
      </c>
    </row>
    <row r="3" spans="2:8" ht="33" customHeight="1">
      <c r="B3" s="692" t="s">
        <v>1114</v>
      </c>
      <c r="C3" s="692"/>
      <c r="D3" s="692"/>
      <c r="E3" s="692"/>
      <c r="F3" s="692"/>
      <c r="G3" s="692"/>
      <c r="H3" s="692"/>
    </row>
    <row r="4" spans="2:8" ht="33" customHeight="1">
      <c r="B4" s="380"/>
      <c r="C4" s="380"/>
      <c r="D4" s="380"/>
      <c r="E4" s="380"/>
      <c r="F4" s="380"/>
      <c r="G4" s="380"/>
      <c r="H4" s="422"/>
    </row>
    <row r="5" spans="2:8" ht="19.5" customHeight="1" thickBot="1">
      <c r="H5" s="415" t="s">
        <v>85</v>
      </c>
    </row>
    <row r="6" spans="2:8" s="167" customFormat="1" ht="37.5" customHeight="1">
      <c r="B6" s="165" t="s">
        <v>24</v>
      </c>
      <c r="C6" s="166"/>
      <c r="D6" s="693" t="s">
        <v>828</v>
      </c>
      <c r="E6" s="694"/>
      <c r="F6" s="697" t="s">
        <v>829</v>
      </c>
      <c r="G6" s="697" t="s">
        <v>688</v>
      </c>
      <c r="H6" s="699" t="s">
        <v>84</v>
      </c>
    </row>
    <row r="7" spans="2:8" s="167" customFormat="1" ht="45" customHeight="1" thickBot="1">
      <c r="B7" s="168" t="s">
        <v>20</v>
      </c>
      <c r="C7" s="169" t="s">
        <v>23</v>
      </c>
      <c r="D7" s="695"/>
      <c r="E7" s="696"/>
      <c r="F7" s="698"/>
      <c r="G7" s="698"/>
      <c r="H7" s="700"/>
    </row>
    <row r="8" spans="2:8" s="167" customFormat="1" ht="26.25" customHeight="1" thickBot="1">
      <c r="B8" s="170"/>
      <c r="C8" s="171"/>
      <c r="D8" s="701" t="s">
        <v>1</v>
      </c>
      <c r="E8" s="701"/>
      <c r="F8" s="172"/>
      <c r="G8" s="172"/>
      <c r="H8" s="435">
        <f>H9+H12+H25+H29+H32</f>
        <v>36254253.700000003</v>
      </c>
    </row>
    <row r="9" spans="2:8" s="4" customFormat="1" ht="36" customHeight="1" thickBot="1">
      <c r="B9" s="173"/>
      <c r="C9" s="174"/>
      <c r="D9" s="702" t="s">
        <v>689</v>
      </c>
      <c r="E9" s="702"/>
      <c r="F9" s="175"/>
      <c r="G9" s="176"/>
      <c r="H9" s="436">
        <f>H11</f>
        <v>52826.9</v>
      </c>
    </row>
    <row r="10" spans="2:8" ht="27" customHeight="1">
      <c r="B10" s="177">
        <v>1192</v>
      </c>
      <c r="C10" s="178"/>
      <c r="D10" s="703" t="s">
        <v>89</v>
      </c>
      <c r="E10" s="703"/>
      <c r="F10" s="179"/>
      <c r="G10" s="180"/>
      <c r="H10" s="437">
        <f>H11</f>
        <v>52826.9</v>
      </c>
    </row>
    <row r="11" spans="2:8" ht="99" customHeight="1" thickBot="1">
      <c r="B11" s="181"/>
      <c r="C11" s="182">
        <v>11005</v>
      </c>
      <c r="D11" s="704" t="s">
        <v>830</v>
      </c>
      <c r="E11" s="705"/>
      <c r="F11" s="183" t="s">
        <v>689</v>
      </c>
      <c r="G11" s="184"/>
      <c r="H11" s="438">
        <f>27826.9+25000</f>
        <v>52826.9</v>
      </c>
    </row>
    <row r="12" spans="2:8" s="4" customFormat="1" ht="36" customHeight="1" thickBot="1">
      <c r="B12" s="173"/>
      <c r="C12" s="174"/>
      <c r="D12" s="702" t="s">
        <v>689</v>
      </c>
      <c r="E12" s="702"/>
      <c r="F12" s="175"/>
      <c r="G12" s="176"/>
      <c r="H12" s="436">
        <f>H14+H15+H16+H17+H18+H19+H20+H21+H22+H23+H24</f>
        <v>29171648.400000002</v>
      </c>
    </row>
    <row r="13" spans="2:8" ht="37.5" customHeight="1">
      <c r="B13" s="177">
        <v>1162</v>
      </c>
      <c r="C13" s="178"/>
      <c r="D13" s="703" t="s">
        <v>90</v>
      </c>
      <c r="E13" s="703"/>
      <c r="F13" s="185"/>
      <c r="G13" s="186"/>
      <c r="H13" s="439">
        <f>SUM(H14:H24)</f>
        <v>29171648.400000002</v>
      </c>
    </row>
    <row r="14" spans="2:8" ht="93" customHeight="1">
      <c r="B14" s="187"/>
      <c r="C14" s="188">
        <v>11002</v>
      </c>
      <c r="D14" s="690" t="s">
        <v>690</v>
      </c>
      <c r="E14" s="691"/>
      <c r="F14" s="205" t="s">
        <v>831</v>
      </c>
      <c r="G14" s="184"/>
      <c r="H14" s="440">
        <v>12452249.4</v>
      </c>
    </row>
    <row r="15" spans="2:8" ht="67.5" customHeight="1">
      <c r="B15" s="187"/>
      <c r="C15" s="188">
        <v>11010</v>
      </c>
      <c r="D15" s="690" t="s">
        <v>1115</v>
      </c>
      <c r="E15" s="691"/>
      <c r="F15" s="205" t="s">
        <v>504</v>
      </c>
      <c r="G15" s="184"/>
      <c r="H15" s="440">
        <v>45000</v>
      </c>
    </row>
    <row r="16" spans="2:8" ht="57" customHeight="1">
      <c r="B16" s="187"/>
      <c r="C16" s="188">
        <v>11009</v>
      </c>
      <c r="D16" s="690" t="s">
        <v>798</v>
      </c>
      <c r="E16" s="691"/>
      <c r="F16" s="205" t="s">
        <v>832</v>
      </c>
      <c r="G16" s="184"/>
      <c r="H16" s="440">
        <v>228610.4</v>
      </c>
    </row>
    <row r="17" spans="2:8" ht="57" customHeight="1">
      <c r="B17" s="187"/>
      <c r="C17" s="188">
        <v>11008</v>
      </c>
      <c r="D17" s="690" t="s">
        <v>794</v>
      </c>
      <c r="E17" s="691"/>
      <c r="F17" s="205" t="s">
        <v>832</v>
      </c>
      <c r="G17" s="184"/>
      <c r="H17" s="440">
        <v>870077.8</v>
      </c>
    </row>
    <row r="18" spans="2:8" ht="69" customHeight="1">
      <c r="B18" s="187"/>
      <c r="C18" s="188">
        <v>11004</v>
      </c>
      <c r="D18" s="704" t="s">
        <v>1116</v>
      </c>
      <c r="E18" s="705"/>
      <c r="F18" s="205" t="s">
        <v>832</v>
      </c>
      <c r="G18" s="184"/>
      <c r="H18" s="440">
        <v>915193.5</v>
      </c>
    </row>
    <row r="19" spans="2:8" ht="57" customHeight="1">
      <c r="B19" s="187"/>
      <c r="C19" s="188">
        <v>12002</v>
      </c>
      <c r="D19" s="703" t="s">
        <v>811</v>
      </c>
      <c r="E19" s="706"/>
      <c r="F19" s="205" t="s">
        <v>832</v>
      </c>
      <c r="G19" s="184"/>
      <c r="H19" s="440">
        <v>139200</v>
      </c>
    </row>
    <row r="20" spans="2:8" ht="57" customHeight="1">
      <c r="B20" s="187"/>
      <c r="C20" s="188">
        <v>12001</v>
      </c>
      <c r="D20" s="690" t="s">
        <v>833</v>
      </c>
      <c r="E20" s="691"/>
      <c r="F20" s="205" t="s">
        <v>832</v>
      </c>
      <c r="G20" s="184"/>
      <c r="H20" s="440">
        <v>842000</v>
      </c>
    </row>
    <row r="21" spans="2:8" ht="59.25" customHeight="1">
      <c r="B21" s="187"/>
      <c r="C21" s="188">
        <v>11005</v>
      </c>
      <c r="D21" s="690" t="s">
        <v>814</v>
      </c>
      <c r="E21" s="691"/>
      <c r="F21" s="205" t="s">
        <v>832</v>
      </c>
      <c r="G21" s="184"/>
      <c r="H21" s="440">
        <v>8403357.3000000007</v>
      </c>
    </row>
    <row r="22" spans="2:8" s="189" customFormat="1" ht="67.5" customHeight="1">
      <c r="B22" s="181"/>
      <c r="C22" s="188">
        <v>11006</v>
      </c>
      <c r="D22" s="690" t="s">
        <v>815</v>
      </c>
      <c r="E22" s="691"/>
      <c r="F22" s="205" t="s">
        <v>832</v>
      </c>
      <c r="G22" s="184"/>
      <c r="H22" s="440">
        <v>135960</v>
      </c>
    </row>
    <row r="23" spans="2:8" s="189" customFormat="1" ht="67.5" customHeight="1">
      <c r="B23" s="181"/>
      <c r="C23" s="188">
        <v>32003</v>
      </c>
      <c r="D23" s="690" t="s">
        <v>1117</v>
      </c>
      <c r="E23" s="691"/>
      <c r="F23" s="205" t="s">
        <v>832</v>
      </c>
      <c r="G23" s="184"/>
      <c r="H23" s="440">
        <v>940000</v>
      </c>
    </row>
    <row r="24" spans="2:8" s="189" customFormat="1" ht="67.5" customHeight="1" thickBot="1">
      <c r="B24" s="181"/>
      <c r="C24" s="188">
        <v>32004</v>
      </c>
      <c r="D24" s="690" t="s">
        <v>1118</v>
      </c>
      <c r="E24" s="691"/>
      <c r="F24" s="205" t="s">
        <v>832</v>
      </c>
      <c r="G24" s="190">
        <v>172595</v>
      </c>
      <c r="H24" s="440">
        <v>4200000</v>
      </c>
    </row>
    <row r="25" spans="2:8" ht="39" customHeight="1" thickBot="1">
      <c r="B25" s="423"/>
      <c r="C25" s="174"/>
      <c r="D25" s="702" t="s">
        <v>689</v>
      </c>
      <c r="E25" s="702"/>
      <c r="F25" s="175"/>
      <c r="G25" s="191"/>
      <c r="H25" s="436">
        <f>H27+H28</f>
        <v>109624.7</v>
      </c>
    </row>
    <row r="26" spans="2:8" ht="41.25" customHeight="1">
      <c r="B26" s="177">
        <v>1111</v>
      </c>
      <c r="C26" s="178"/>
      <c r="D26" s="703" t="s">
        <v>91</v>
      </c>
      <c r="E26" s="703"/>
      <c r="F26" s="185"/>
      <c r="G26" s="186"/>
      <c r="H26" s="439">
        <f>H27+H28</f>
        <v>109624.7</v>
      </c>
    </row>
    <row r="27" spans="2:8" ht="74.25" customHeight="1">
      <c r="B27" s="187"/>
      <c r="C27" s="188">
        <v>12003</v>
      </c>
      <c r="D27" s="690" t="s">
        <v>839</v>
      </c>
      <c r="E27" s="691"/>
      <c r="F27" s="205" t="s">
        <v>689</v>
      </c>
      <c r="G27" s="184"/>
      <c r="H27" s="441">
        <v>72160</v>
      </c>
    </row>
    <row r="28" spans="2:8" ht="79.5" customHeight="1" thickBot="1">
      <c r="B28" s="192"/>
      <c r="C28" s="193">
        <v>12006</v>
      </c>
      <c r="D28" s="710" t="s">
        <v>1119</v>
      </c>
      <c r="E28" s="711"/>
      <c r="F28" s="194" t="s">
        <v>689</v>
      </c>
      <c r="G28" s="195"/>
      <c r="H28" s="442">
        <v>37464.699999999997</v>
      </c>
    </row>
    <row r="29" spans="2:8" ht="54" customHeight="1" thickBot="1">
      <c r="B29" s="173"/>
      <c r="C29" s="174"/>
      <c r="D29" s="702" t="s">
        <v>513</v>
      </c>
      <c r="E29" s="702"/>
      <c r="F29" s="175"/>
      <c r="G29" s="424"/>
      <c r="H29" s="436">
        <f>H31</f>
        <v>6844153.7000000002</v>
      </c>
    </row>
    <row r="30" spans="2:8" ht="74.25" customHeight="1">
      <c r="B30" s="177">
        <v>1119</v>
      </c>
      <c r="C30" s="178"/>
      <c r="D30" s="703" t="s">
        <v>834</v>
      </c>
      <c r="E30" s="703"/>
      <c r="F30" s="185"/>
      <c r="G30" s="425"/>
      <c r="H30" s="443">
        <f>H31</f>
        <v>6844153.7000000002</v>
      </c>
    </row>
    <row r="31" spans="2:8" ht="102.75" customHeight="1" thickBot="1">
      <c r="B31" s="192"/>
      <c r="C31" s="193">
        <v>11001</v>
      </c>
      <c r="D31" s="710" t="s">
        <v>835</v>
      </c>
      <c r="E31" s="711"/>
      <c r="F31" s="194" t="s">
        <v>836</v>
      </c>
      <c r="G31" s="426"/>
      <c r="H31" s="444">
        <v>6844153.7000000002</v>
      </c>
    </row>
    <row r="32" spans="2:8" ht="43.5" customHeight="1" thickBot="1">
      <c r="B32" s="173"/>
      <c r="C32" s="174"/>
      <c r="D32" s="702" t="s">
        <v>92</v>
      </c>
      <c r="E32" s="702"/>
      <c r="F32" s="175"/>
      <c r="G32" s="424"/>
      <c r="H32" s="438">
        <f>H33</f>
        <v>76000</v>
      </c>
    </row>
    <row r="33" spans="2:8" ht="39.75" customHeight="1">
      <c r="B33" s="196">
        <v>1169</v>
      </c>
      <c r="C33" s="197"/>
      <c r="D33" s="707" t="s">
        <v>837</v>
      </c>
      <c r="E33" s="707"/>
      <c r="F33" s="198"/>
      <c r="G33" s="425"/>
      <c r="H33" s="445">
        <f>H34</f>
        <v>76000</v>
      </c>
    </row>
    <row r="34" spans="2:8" ht="69.75" customHeight="1" thickBot="1">
      <c r="B34" s="199"/>
      <c r="C34" s="200">
        <v>11006</v>
      </c>
      <c r="D34" s="708" t="s">
        <v>838</v>
      </c>
      <c r="E34" s="709"/>
      <c r="F34" s="201" t="s">
        <v>92</v>
      </c>
      <c r="G34" s="426"/>
      <c r="H34" s="202">
        <v>76000</v>
      </c>
    </row>
  </sheetData>
  <mergeCells count="32">
    <mergeCell ref="D33:E33"/>
    <mergeCell ref="D34:E34"/>
    <mergeCell ref="D27:E27"/>
    <mergeCell ref="D28:E28"/>
    <mergeCell ref="D29:E29"/>
    <mergeCell ref="D30:E30"/>
    <mergeCell ref="D31:E31"/>
    <mergeCell ref="D32:E32"/>
    <mergeCell ref="D26:E26"/>
    <mergeCell ref="D15:E15"/>
    <mergeCell ref="D16:E16"/>
    <mergeCell ref="D17:E17"/>
    <mergeCell ref="D18:E18"/>
    <mergeCell ref="D19:E19"/>
    <mergeCell ref="D20:E20"/>
    <mergeCell ref="D21:E21"/>
    <mergeCell ref="D22:E22"/>
    <mergeCell ref="D23:E23"/>
    <mergeCell ref="D24:E24"/>
    <mergeCell ref="D25:E25"/>
    <mergeCell ref="D14:E14"/>
    <mergeCell ref="B3:H3"/>
    <mergeCell ref="D6:E7"/>
    <mergeCell ref="F6:F7"/>
    <mergeCell ref="G6:G7"/>
    <mergeCell ref="H6:H7"/>
    <mergeCell ref="D8:E8"/>
    <mergeCell ref="D9:E9"/>
    <mergeCell ref="D10:E10"/>
    <mergeCell ref="D11:E11"/>
    <mergeCell ref="D12:E12"/>
    <mergeCell ref="D13:E13"/>
  </mergeCells>
  <pageMargins left="0.196850393700787" right="0.196850393700787" top="0.27559055118110198" bottom="0.43307086614173201" header="0.15748031496063" footer="0.196850393700787"/>
  <pageSetup paperSize="9" scale="95" orientation="landscape" useFirstPageNumber="1" r:id="rId1"/>
  <headerFooter>
    <oddFooter>&amp;C&amp;P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26"/>
  <sheetViews>
    <sheetView zoomScaleNormal="100" workbookViewId="0">
      <selection activeCell="G4" sqref="G4"/>
    </sheetView>
  </sheetViews>
  <sheetFormatPr defaultRowHeight="13.5"/>
  <cols>
    <col min="1" max="1" width="2" style="208" customWidth="1"/>
    <col min="2" max="2" width="10.85546875" style="208" customWidth="1"/>
    <col min="3" max="3" width="12.5703125" style="208" customWidth="1"/>
    <col min="4" max="4" width="65.7109375" style="208" customWidth="1"/>
    <col min="5" max="5" width="21.7109375" style="221" customWidth="1"/>
    <col min="6" max="9" width="8.85546875" style="208"/>
    <col min="10" max="10" width="57" style="208" customWidth="1"/>
    <col min="11" max="256" width="8.85546875" style="208"/>
    <col min="257" max="257" width="4.140625" style="208" customWidth="1"/>
    <col min="258" max="258" width="10.85546875" style="208" customWidth="1"/>
    <col min="259" max="259" width="13.140625" style="208" customWidth="1"/>
    <col min="260" max="260" width="57.5703125" style="208" customWidth="1"/>
    <col min="261" max="261" width="13" style="208" customWidth="1"/>
    <col min="262" max="265" width="8.85546875" style="208"/>
    <col min="266" max="266" width="57" style="208" customWidth="1"/>
    <col min="267" max="512" width="8.85546875" style="208"/>
    <col min="513" max="513" width="4.140625" style="208" customWidth="1"/>
    <col min="514" max="514" width="10.85546875" style="208" customWidth="1"/>
    <col min="515" max="515" width="13.140625" style="208" customWidth="1"/>
    <col min="516" max="516" width="57.5703125" style="208" customWidth="1"/>
    <col min="517" max="517" width="13" style="208" customWidth="1"/>
    <col min="518" max="521" width="8.85546875" style="208"/>
    <col min="522" max="522" width="57" style="208" customWidth="1"/>
    <col min="523" max="768" width="8.85546875" style="208"/>
    <col min="769" max="769" width="4.140625" style="208" customWidth="1"/>
    <col min="770" max="770" width="10.85546875" style="208" customWidth="1"/>
    <col min="771" max="771" width="13.140625" style="208" customWidth="1"/>
    <col min="772" max="772" width="57.5703125" style="208" customWidth="1"/>
    <col min="773" max="773" width="13" style="208" customWidth="1"/>
    <col min="774" max="777" width="8.85546875" style="208"/>
    <col min="778" max="778" width="57" style="208" customWidth="1"/>
    <col min="779" max="1024" width="8.85546875" style="208"/>
    <col min="1025" max="1025" width="4.140625" style="208" customWidth="1"/>
    <col min="1026" max="1026" width="10.85546875" style="208" customWidth="1"/>
    <col min="1027" max="1027" width="13.140625" style="208" customWidth="1"/>
    <col min="1028" max="1028" width="57.5703125" style="208" customWidth="1"/>
    <col min="1029" max="1029" width="13" style="208" customWidth="1"/>
    <col min="1030" max="1033" width="8.85546875" style="208"/>
    <col min="1034" max="1034" width="57" style="208" customWidth="1"/>
    <col min="1035" max="1280" width="8.85546875" style="208"/>
    <col min="1281" max="1281" width="4.140625" style="208" customWidth="1"/>
    <col min="1282" max="1282" width="10.85546875" style="208" customWidth="1"/>
    <col min="1283" max="1283" width="13.140625" style="208" customWidth="1"/>
    <col min="1284" max="1284" width="57.5703125" style="208" customWidth="1"/>
    <col min="1285" max="1285" width="13" style="208" customWidth="1"/>
    <col min="1286" max="1289" width="8.85546875" style="208"/>
    <col min="1290" max="1290" width="57" style="208" customWidth="1"/>
    <col min="1291" max="1536" width="8.85546875" style="208"/>
    <col min="1537" max="1537" width="4.140625" style="208" customWidth="1"/>
    <col min="1538" max="1538" width="10.85546875" style="208" customWidth="1"/>
    <col min="1539" max="1539" width="13.140625" style="208" customWidth="1"/>
    <col min="1540" max="1540" width="57.5703125" style="208" customWidth="1"/>
    <col min="1541" max="1541" width="13" style="208" customWidth="1"/>
    <col min="1542" max="1545" width="8.85546875" style="208"/>
    <col min="1546" max="1546" width="57" style="208" customWidth="1"/>
    <col min="1547" max="1792" width="8.85546875" style="208"/>
    <col min="1793" max="1793" width="4.140625" style="208" customWidth="1"/>
    <col min="1794" max="1794" width="10.85546875" style="208" customWidth="1"/>
    <col min="1795" max="1795" width="13.140625" style="208" customWidth="1"/>
    <col min="1796" max="1796" width="57.5703125" style="208" customWidth="1"/>
    <col min="1797" max="1797" width="13" style="208" customWidth="1"/>
    <col min="1798" max="1801" width="8.85546875" style="208"/>
    <col min="1802" max="1802" width="57" style="208" customWidth="1"/>
    <col min="1803" max="2048" width="8.85546875" style="208"/>
    <col min="2049" max="2049" width="4.140625" style="208" customWidth="1"/>
    <col min="2050" max="2050" width="10.85546875" style="208" customWidth="1"/>
    <col min="2051" max="2051" width="13.140625" style="208" customWidth="1"/>
    <col min="2052" max="2052" width="57.5703125" style="208" customWidth="1"/>
    <col min="2053" max="2053" width="13" style="208" customWidth="1"/>
    <col min="2054" max="2057" width="8.85546875" style="208"/>
    <col min="2058" max="2058" width="57" style="208" customWidth="1"/>
    <col min="2059" max="2304" width="8.85546875" style="208"/>
    <col min="2305" max="2305" width="4.140625" style="208" customWidth="1"/>
    <col min="2306" max="2306" width="10.85546875" style="208" customWidth="1"/>
    <col min="2307" max="2307" width="13.140625" style="208" customWidth="1"/>
    <col min="2308" max="2308" width="57.5703125" style="208" customWidth="1"/>
    <col min="2309" max="2309" width="13" style="208" customWidth="1"/>
    <col min="2310" max="2313" width="8.85546875" style="208"/>
    <col min="2314" max="2314" width="57" style="208" customWidth="1"/>
    <col min="2315" max="2560" width="8.85546875" style="208"/>
    <col min="2561" max="2561" width="4.140625" style="208" customWidth="1"/>
    <col min="2562" max="2562" width="10.85546875" style="208" customWidth="1"/>
    <col min="2563" max="2563" width="13.140625" style="208" customWidth="1"/>
    <col min="2564" max="2564" width="57.5703125" style="208" customWidth="1"/>
    <col min="2565" max="2565" width="13" style="208" customWidth="1"/>
    <col min="2566" max="2569" width="8.85546875" style="208"/>
    <col min="2570" max="2570" width="57" style="208" customWidth="1"/>
    <col min="2571" max="2816" width="8.85546875" style="208"/>
    <col min="2817" max="2817" width="4.140625" style="208" customWidth="1"/>
    <col min="2818" max="2818" width="10.85546875" style="208" customWidth="1"/>
    <col min="2819" max="2819" width="13.140625" style="208" customWidth="1"/>
    <col min="2820" max="2820" width="57.5703125" style="208" customWidth="1"/>
    <col min="2821" max="2821" width="13" style="208" customWidth="1"/>
    <col min="2822" max="2825" width="8.85546875" style="208"/>
    <col min="2826" max="2826" width="57" style="208" customWidth="1"/>
    <col min="2827" max="3072" width="8.85546875" style="208"/>
    <col min="3073" max="3073" width="4.140625" style="208" customWidth="1"/>
    <col min="3074" max="3074" width="10.85546875" style="208" customWidth="1"/>
    <col min="3075" max="3075" width="13.140625" style="208" customWidth="1"/>
    <col min="3076" max="3076" width="57.5703125" style="208" customWidth="1"/>
    <col min="3077" max="3077" width="13" style="208" customWidth="1"/>
    <col min="3078" max="3081" width="8.85546875" style="208"/>
    <col min="3082" max="3082" width="57" style="208" customWidth="1"/>
    <col min="3083" max="3328" width="8.85546875" style="208"/>
    <col min="3329" max="3329" width="4.140625" style="208" customWidth="1"/>
    <col min="3330" max="3330" width="10.85546875" style="208" customWidth="1"/>
    <col min="3331" max="3331" width="13.140625" style="208" customWidth="1"/>
    <col min="3332" max="3332" width="57.5703125" style="208" customWidth="1"/>
    <col min="3333" max="3333" width="13" style="208" customWidth="1"/>
    <col min="3334" max="3337" width="8.85546875" style="208"/>
    <col min="3338" max="3338" width="57" style="208" customWidth="1"/>
    <col min="3339" max="3584" width="8.85546875" style="208"/>
    <col min="3585" max="3585" width="4.140625" style="208" customWidth="1"/>
    <col min="3586" max="3586" width="10.85546875" style="208" customWidth="1"/>
    <col min="3587" max="3587" width="13.140625" style="208" customWidth="1"/>
    <col min="3588" max="3588" width="57.5703125" style="208" customWidth="1"/>
    <col min="3589" max="3589" width="13" style="208" customWidth="1"/>
    <col min="3590" max="3593" width="8.85546875" style="208"/>
    <col min="3594" max="3594" width="57" style="208" customWidth="1"/>
    <col min="3595" max="3840" width="8.85546875" style="208"/>
    <col min="3841" max="3841" width="4.140625" style="208" customWidth="1"/>
    <col min="3842" max="3842" width="10.85546875" style="208" customWidth="1"/>
    <col min="3843" max="3843" width="13.140625" style="208" customWidth="1"/>
    <col min="3844" max="3844" width="57.5703125" style="208" customWidth="1"/>
    <col min="3845" max="3845" width="13" style="208" customWidth="1"/>
    <col min="3846" max="3849" width="8.85546875" style="208"/>
    <col min="3850" max="3850" width="57" style="208" customWidth="1"/>
    <col min="3851" max="4096" width="8.85546875" style="208"/>
    <col min="4097" max="4097" width="4.140625" style="208" customWidth="1"/>
    <col min="4098" max="4098" width="10.85546875" style="208" customWidth="1"/>
    <col min="4099" max="4099" width="13.140625" style="208" customWidth="1"/>
    <col min="4100" max="4100" width="57.5703125" style="208" customWidth="1"/>
    <col min="4101" max="4101" width="13" style="208" customWidth="1"/>
    <col min="4102" max="4105" width="8.85546875" style="208"/>
    <col min="4106" max="4106" width="57" style="208" customWidth="1"/>
    <col min="4107" max="4352" width="8.85546875" style="208"/>
    <col min="4353" max="4353" width="4.140625" style="208" customWidth="1"/>
    <col min="4354" max="4354" width="10.85546875" style="208" customWidth="1"/>
    <col min="4355" max="4355" width="13.140625" style="208" customWidth="1"/>
    <col min="4356" max="4356" width="57.5703125" style="208" customWidth="1"/>
    <col min="4357" max="4357" width="13" style="208" customWidth="1"/>
    <col min="4358" max="4361" width="8.85546875" style="208"/>
    <col min="4362" max="4362" width="57" style="208" customWidth="1"/>
    <col min="4363" max="4608" width="8.85546875" style="208"/>
    <col min="4609" max="4609" width="4.140625" style="208" customWidth="1"/>
    <col min="4610" max="4610" width="10.85546875" style="208" customWidth="1"/>
    <col min="4611" max="4611" width="13.140625" style="208" customWidth="1"/>
    <col min="4612" max="4612" width="57.5703125" style="208" customWidth="1"/>
    <col min="4613" max="4613" width="13" style="208" customWidth="1"/>
    <col min="4614" max="4617" width="8.85546875" style="208"/>
    <col min="4618" max="4618" width="57" style="208" customWidth="1"/>
    <col min="4619" max="4864" width="8.85546875" style="208"/>
    <col min="4865" max="4865" width="4.140625" style="208" customWidth="1"/>
    <col min="4866" max="4866" width="10.85546875" style="208" customWidth="1"/>
    <col min="4867" max="4867" width="13.140625" style="208" customWidth="1"/>
    <col min="4868" max="4868" width="57.5703125" style="208" customWidth="1"/>
    <col min="4869" max="4869" width="13" style="208" customWidth="1"/>
    <col min="4870" max="4873" width="8.85546875" style="208"/>
    <col min="4874" max="4874" width="57" style="208" customWidth="1"/>
    <col min="4875" max="5120" width="8.85546875" style="208"/>
    <col min="5121" max="5121" width="4.140625" style="208" customWidth="1"/>
    <col min="5122" max="5122" width="10.85546875" style="208" customWidth="1"/>
    <col min="5123" max="5123" width="13.140625" style="208" customWidth="1"/>
    <col min="5124" max="5124" width="57.5703125" style="208" customWidth="1"/>
    <col min="5125" max="5125" width="13" style="208" customWidth="1"/>
    <col min="5126" max="5129" width="8.85546875" style="208"/>
    <col min="5130" max="5130" width="57" style="208" customWidth="1"/>
    <col min="5131" max="5376" width="8.85546875" style="208"/>
    <col min="5377" max="5377" width="4.140625" style="208" customWidth="1"/>
    <col min="5378" max="5378" width="10.85546875" style="208" customWidth="1"/>
    <col min="5379" max="5379" width="13.140625" style="208" customWidth="1"/>
    <col min="5380" max="5380" width="57.5703125" style="208" customWidth="1"/>
    <col min="5381" max="5381" width="13" style="208" customWidth="1"/>
    <col min="5382" max="5385" width="8.85546875" style="208"/>
    <col min="5386" max="5386" width="57" style="208" customWidth="1"/>
    <col min="5387" max="5632" width="8.85546875" style="208"/>
    <col min="5633" max="5633" width="4.140625" style="208" customWidth="1"/>
    <col min="5634" max="5634" width="10.85546875" style="208" customWidth="1"/>
    <col min="5635" max="5635" width="13.140625" style="208" customWidth="1"/>
    <col min="5636" max="5636" width="57.5703125" style="208" customWidth="1"/>
    <col min="5637" max="5637" width="13" style="208" customWidth="1"/>
    <col min="5638" max="5641" width="8.85546875" style="208"/>
    <col min="5642" max="5642" width="57" style="208" customWidth="1"/>
    <col min="5643" max="5888" width="8.85546875" style="208"/>
    <col min="5889" max="5889" width="4.140625" style="208" customWidth="1"/>
    <col min="5890" max="5890" width="10.85546875" style="208" customWidth="1"/>
    <col min="5891" max="5891" width="13.140625" style="208" customWidth="1"/>
    <col min="5892" max="5892" width="57.5703125" style="208" customWidth="1"/>
    <col min="5893" max="5893" width="13" style="208" customWidth="1"/>
    <col min="5894" max="5897" width="8.85546875" style="208"/>
    <col min="5898" max="5898" width="57" style="208" customWidth="1"/>
    <col min="5899" max="6144" width="8.85546875" style="208"/>
    <col min="6145" max="6145" width="4.140625" style="208" customWidth="1"/>
    <col min="6146" max="6146" width="10.85546875" style="208" customWidth="1"/>
    <col min="6147" max="6147" width="13.140625" style="208" customWidth="1"/>
    <col min="6148" max="6148" width="57.5703125" style="208" customWidth="1"/>
    <col min="6149" max="6149" width="13" style="208" customWidth="1"/>
    <col min="6150" max="6153" width="8.85546875" style="208"/>
    <col min="6154" max="6154" width="57" style="208" customWidth="1"/>
    <col min="6155" max="6400" width="8.85546875" style="208"/>
    <col min="6401" max="6401" width="4.140625" style="208" customWidth="1"/>
    <col min="6402" max="6402" width="10.85546875" style="208" customWidth="1"/>
    <col min="6403" max="6403" width="13.140625" style="208" customWidth="1"/>
    <col min="6404" max="6404" width="57.5703125" style="208" customWidth="1"/>
    <col min="6405" max="6405" width="13" style="208" customWidth="1"/>
    <col min="6406" max="6409" width="8.85546875" style="208"/>
    <col min="6410" max="6410" width="57" style="208" customWidth="1"/>
    <col min="6411" max="6656" width="8.85546875" style="208"/>
    <col min="6657" max="6657" width="4.140625" style="208" customWidth="1"/>
    <col min="6658" max="6658" width="10.85546875" style="208" customWidth="1"/>
    <col min="6659" max="6659" width="13.140625" style="208" customWidth="1"/>
    <col min="6660" max="6660" width="57.5703125" style="208" customWidth="1"/>
    <col min="6661" max="6661" width="13" style="208" customWidth="1"/>
    <col min="6662" max="6665" width="8.85546875" style="208"/>
    <col min="6666" max="6666" width="57" style="208" customWidth="1"/>
    <col min="6667" max="6912" width="8.85546875" style="208"/>
    <col min="6913" max="6913" width="4.140625" style="208" customWidth="1"/>
    <col min="6914" max="6914" width="10.85546875" style="208" customWidth="1"/>
    <col min="6915" max="6915" width="13.140625" style="208" customWidth="1"/>
    <col min="6916" max="6916" width="57.5703125" style="208" customWidth="1"/>
    <col min="6917" max="6917" width="13" style="208" customWidth="1"/>
    <col min="6918" max="6921" width="8.85546875" style="208"/>
    <col min="6922" max="6922" width="57" style="208" customWidth="1"/>
    <col min="6923" max="7168" width="8.85546875" style="208"/>
    <col min="7169" max="7169" width="4.140625" style="208" customWidth="1"/>
    <col min="7170" max="7170" width="10.85546875" style="208" customWidth="1"/>
    <col min="7171" max="7171" width="13.140625" style="208" customWidth="1"/>
    <col min="7172" max="7172" width="57.5703125" style="208" customWidth="1"/>
    <col min="7173" max="7173" width="13" style="208" customWidth="1"/>
    <col min="7174" max="7177" width="8.85546875" style="208"/>
    <col min="7178" max="7178" width="57" style="208" customWidth="1"/>
    <col min="7179" max="7424" width="8.85546875" style="208"/>
    <col min="7425" max="7425" width="4.140625" style="208" customWidth="1"/>
    <col min="7426" max="7426" width="10.85546875" style="208" customWidth="1"/>
    <col min="7427" max="7427" width="13.140625" style="208" customWidth="1"/>
    <col min="7428" max="7428" width="57.5703125" style="208" customWidth="1"/>
    <col min="7429" max="7429" width="13" style="208" customWidth="1"/>
    <col min="7430" max="7433" width="8.85546875" style="208"/>
    <col min="7434" max="7434" width="57" style="208" customWidth="1"/>
    <col min="7435" max="7680" width="8.85546875" style="208"/>
    <col min="7681" max="7681" width="4.140625" style="208" customWidth="1"/>
    <col min="7682" max="7682" width="10.85546875" style="208" customWidth="1"/>
    <col min="7683" max="7683" width="13.140625" style="208" customWidth="1"/>
    <col min="7684" max="7684" width="57.5703125" style="208" customWidth="1"/>
    <col min="7685" max="7685" width="13" style="208" customWidth="1"/>
    <col min="7686" max="7689" width="8.85546875" style="208"/>
    <col min="7690" max="7690" width="57" style="208" customWidth="1"/>
    <col min="7691" max="7936" width="8.85546875" style="208"/>
    <col min="7937" max="7937" width="4.140625" style="208" customWidth="1"/>
    <col min="7938" max="7938" width="10.85546875" style="208" customWidth="1"/>
    <col min="7939" max="7939" width="13.140625" style="208" customWidth="1"/>
    <col min="7940" max="7940" width="57.5703125" style="208" customWidth="1"/>
    <col min="7941" max="7941" width="13" style="208" customWidth="1"/>
    <col min="7942" max="7945" width="8.85546875" style="208"/>
    <col min="7946" max="7946" width="57" style="208" customWidth="1"/>
    <col min="7947" max="8192" width="8.85546875" style="208"/>
    <col min="8193" max="8193" width="4.140625" style="208" customWidth="1"/>
    <col min="8194" max="8194" width="10.85546875" style="208" customWidth="1"/>
    <col min="8195" max="8195" width="13.140625" style="208" customWidth="1"/>
    <col min="8196" max="8196" width="57.5703125" style="208" customWidth="1"/>
    <col min="8197" max="8197" width="13" style="208" customWidth="1"/>
    <col min="8198" max="8201" width="8.85546875" style="208"/>
    <col min="8202" max="8202" width="57" style="208" customWidth="1"/>
    <col min="8203" max="8448" width="8.85546875" style="208"/>
    <col min="8449" max="8449" width="4.140625" style="208" customWidth="1"/>
    <col min="8450" max="8450" width="10.85546875" style="208" customWidth="1"/>
    <col min="8451" max="8451" width="13.140625" style="208" customWidth="1"/>
    <col min="8452" max="8452" width="57.5703125" style="208" customWidth="1"/>
    <col min="8453" max="8453" width="13" style="208" customWidth="1"/>
    <col min="8454" max="8457" width="8.85546875" style="208"/>
    <col min="8458" max="8458" width="57" style="208" customWidth="1"/>
    <col min="8459" max="8704" width="8.85546875" style="208"/>
    <col min="8705" max="8705" width="4.140625" style="208" customWidth="1"/>
    <col min="8706" max="8706" width="10.85546875" style="208" customWidth="1"/>
    <col min="8707" max="8707" width="13.140625" style="208" customWidth="1"/>
    <col min="8708" max="8708" width="57.5703125" style="208" customWidth="1"/>
    <col min="8709" max="8709" width="13" style="208" customWidth="1"/>
    <col min="8710" max="8713" width="8.85546875" style="208"/>
    <col min="8714" max="8714" width="57" style="208" customWidth="1"/>
    <col min="8715" max="8960" width="8.85546875" style="208"/>
    <col min="8961" max="8961" width="4.140625" style="208" customWidth="1"/>
    <col min="8962" max="8962" width="10.85546875" style="208" customWidth="1"/>
    <col min="8963" max="8963" width="13.140625" style="208" customWidth="1"/>
    <col min="8964" max="8964" width="57.5703125" style="208" customWidth="1"/>
    <col min="8965" max="8965" width="13" style="208" customWidth="1"/>
    <col min="8966" max="8969" width="8.85546875" style="208"/>
    <col min="8970" max="8970" width="57" style="208" customWidth="1"/>
    <col min="8971" max="9216" width="8.85546875" style="208"/>
    <col min="9217" max="9217" width="4.140625" style="208" customWidth="1"/>
    <col min="9218" max="9218" width="10.85546875" style="208" customWidth="1"/>
    <col min="9219" max="9219" width="13.140625" style="208" customWidth="1"/>
    <col min="9220" max="9220" width="57.5703125" style="208" customWidth="1"/>
    <col min="9221" max="9221" width="13" style="208" customWidth="1"/>
    <col min="9222" max="9225" width="8.85546875" style="208"/>
    <col min="9226" max="9226" width="57" style="208" customWidth="1"/>
    <col min="9227" max="9472" width="8.85546875" style="208"/>
    <col min="9473" max="9473" width="4.140625" style="208" customWidth="1"/>
    <col min="9474" max="9474" width="10.85546875" style="208" customWidth="1"/>
    <col min="9475" max="9475" width="13.140625" style="208" customWidth="1"/>
    <col min="9476" max="9476" width="57.5703125" style="208" customWidth="1"/>
    <col min="9477" max="9477" width="13" style="208" customWidth="1"/>
    <col min="9478" max="9481" width="8.85546875" style="208"/>
    <col min="9482" max="9482" width="57" style="208" customWidth="1"/>
    <col min="9483" max="9728" width="8.85546875" style="208"/>
    <col min="9729" max="9729" width="4.140625" style="208" customWidth="1"/>
    <col min="9730" max="9730" width="10.85546875" style="208" customWidth="1"/>
    <col min="9731" max="9731" width="13.140625" style="208" customWidth="1"/>
    <col min="9732" max="9732" width="57.5703125" style="208" customWidth="1"/>
    <col min="9733" max="9733" width="13" style="208" customWidth="1"/>
    <col min="9734" max="9737" width="8.85546875" style="208"/>
    <col min="9738" max="9738" width="57" style="208" customWidth="1"/>
    <col min="9739" max="9984" width="8.85546875" style="208"/>
    <col min="9985" max="9985" width="4.140625" style="208" customWidth="1"/>
    <col min="9986" max="9986" width="10.85546875" style="208" customWidth="1"/>
    <col min="9987" max="9987" width="13.140625" style="208" customWidth="1"/>
    <col min="9988" max="9988" width="57.5703125" style="208" customWidth="1"/>
    <col min="9989" max="9989" width="13" style="208" customWidth="1"/>
    <col min="9990" max="9993" width="8.85546875" style="208"/>
    <col min="9994" max="9994" width="57" style="208" customWidth="1"/>
    <col min="9995" max="10240" width="8.85546875" style="208"/>
    <col min="10241" max="10241" width="4.140625" style="208" customWidth="1"/>
    <col min="10242" max="10242" width="10.85546875" style="208" customWidth="1"/>
    <col min="10243" max="10243" width="13.140625" style="208" customWidth="1"/>
    <col min="10244" max="10244" width="57.5703125" style="208" customWidth="1"/>
    <col min="10245" max="10245" width="13" style="208" customWidth="1"/>
    <col min="10246" max="10249" width="8.85546875" style="208"/>
    <col min="10250" max="10250" width="57" style="208" customWidth="1"/>
    <col min="10251" max="10496" width="8.85546875" style="208"/>
    <col min="10497" max="10497" width="4.140625" style="208" customWidth="1"/>
    <col min="10498" max="10498" width="10.85546875" style="208" customWidth="1"/>
    <col min="10499" max="10499" width="13.140625" style="208" customWidth="1"/>
    <col min="10500" max="10500" width="57.5703125" style="208" customWidth="1"/>
    <col min="10501" max="10501" width="13" style="208" customWidth="1"/>
    <col min="10502" max="10505" width="8.85546875" style="208"/>
    <col min="10506" max="10506" width="57" style="208" customWidth="1"/>
    <col min="10507" max="10752" width="8.85546875" style="208"/>
    <col min="10753" max="10753" width="4.140625" style="208" customWidth="1"/>
    <col min="10754" max="10754" width="10.85546875" style="208" customWidth="1"/>
    <col min="10755" max="10755" width="13.140625" style="208" customWidth="1"/>
    <col min="10756" max="10756" width="57.5703125" style="208" customWidth="1"/>
    <col min="10757" max="10757" width="13" style="208" customWidth="1"/>
    <col min="10758" max="10761" width="8.85546875" style="208"/>
    <col min="10762" max="10762" width="57" style="208" customWidth="1"/>
    <col min="10763" max="11008" width="8.85546875" style="208"/>
    <col min="11009" max="11009" width="4.140625" style="208" customWidth="1"/>
    <col min="11010" max="11010" width="10.85546875" style="208" customWidth="1"/>
    <col min="11011" max="11011" width="13.140625" style="208" customWidth="1"/>
    <col min="11012" max="11012" width="57.5703125" style="208" customWidth="1"/>
    <col min="11013" max="11013" width="13" style="208" customWidth="1"/>
    <col min="11014" max="11017" width="8.85546875" style="208"/>
    <col min="11018" max="11018" width="57" style="208" customWidth="1"/>
    <col min="11019" max="11264" width="8.85546875" style="208"/>
    <col min="11265" max="11265" width="4.140625" style="208" customWidth="1"/>
    <col min="11266" max="11266" width="10.85546875" style="208" customWidth="1"/>
    <col min="11267" max="11267" width="13.140625" style="208" customWidth="1"/>
    <col min="11268" max="11268" width="57.5703125" style="208" customWidth="1"/>
    <col min="11269" max="11269" width="13" style="208" customWidth="1"/>
    <col min="11270" max="11273" width="8.85546875" style="208"/>
    <col min="11274" max="11274" width="57" style="208" customWidth="1"/>
    <col min="11275" max="11520" width="8.85546875" style="208"/>
    <col min="11521" max="11521" width="4.140625" style="208" customWidth="1"/>
    <col min="11522" max="11522" width="10.85546875" style="208" customWidth="1"/>
    <col min="11523" max="11523" width="13.140625" style="208" customWidth="1"/>
    <col min="11524" max="11524" width="57.5703125" style="208" customWidth="1"/>
    <col min="11525" max="11525" width="13" style="208" customWidth="1"/>
    <col min="11526" max="11529" width="8.85546875" style="208"/>
    <col min="11530" max="11530" width="57" style="208" customWidth="1"/>
    <col min="11531" max="11776" width="8.85546875" style="208"/>
    <col min="11777" max="11777" width="4.140625" style="208" customWidth="1"/>
    <col min="11778" max="11778" width="10.85546875" style="208" customWidth="1"/>
    <col min="11779" max="11779" width="13.140625" style="208" customWidth="1"/>
    <col min="11780" max="11780" width="57.5703125" style="208" customWidth="1"/>
    <col min="11781" max="11781" width="13" style="208" customWidth="1"/>
    <col min="11782" max="11785" width="8.85546875" style="208"/>
    <col min="11786" max="11786" width="57" style="208" customWidth="1"/>
    <col min="11787" max="12032" width="8.85546875" style="208"/>
    <col min="12033" max="12033" width="4.140625" style="208" customWidth="1"/>
    <col min="12034" max="12034" width="10.85546875" style="208" customWidth="1"/>
    <col min="12035" max="12035" width="13.140625" style="208" customWidth="1"/>
    <col min="12036" max="12036" width="57.5703125" style="208" customWidth="1"/>
    <col min="12037" max="12037" width="13" style="208" customWidth="1"/>
    <col min="12038" max="12041" width="8.85546875" style="208"/>
    <col min="12042" max="12042" width="57" style="208" customWidth="1"/>
    <col min="12043" max="12288" width="8.85546875" style="208"/>
    <col min="12289" max="12289" width="4.140625" style="208" customWidth="1"/>
    <col min="12290" max="12290" width="10.85546875" style="208" customWidth="1"/>
    <col min="12291" max="12291" width="13.140625" style="208" customWidth="1"/>
    <col min="12292" max="12292" width="57.5703125" style="208" customWidth="1"/>
    <col min="12293" max="12293" width="13" style="208" customWidth="1"/>
    <col min="12294" max="12297" width="8.85546875" style="208"/>
    <col min="12298" max="12298" width="57" style="208" customWidth="1"/>
    <col min="12299" max="12544" width="8.85546875" style="208"/>
    <col min="12545" max="12545" width="4.140625" style="208" customWidth="1"/>
    <col min="12546" max="12546" width="10.85546875" style="208" customWidth="1"/>
    <col min="12547" max="12547" width="13.140625" style="208" customWidth="1"/>
    <col min="12548" max="12548" width="57.5703125" style="208" customWidth="1"/>
    <col min="12549" max="12549" width="13" style="208" customWidth="1"/>
    <col min="12550" max="12553" width="8.85546875" style="208"/>
    <col min="12554" max="12554" width="57" style="208" customWidth="1"/>
    <col min="12555" max="12800" width="8.85546875" style="208"/>
    <col min="12801" max="12801" width="4.140625" style="208" customWidth="1"/>
    <col min="12802" max="12802" width="10.85546875" style="208" customWidth="1"/>
    <col min="12803" max="12803" width="13.140625" style="208" customWidth="1"/>
    <col min="12804" max="12804" width="57.5703125" style="208" customWidth="1"/>
    <col min="12805" max="12805" width="13" style="208" customWidth="1"/>
    <col min="12806" max="12809" width="8.85546875" style="208"/>
    <col min="12810" max="12810" width="57" style="208" customWidth="1"/>
    <col min="12811" max="13056" width="8.85546875" style="208"/>
    <col min="13057" max="13057" width="4.140625" style="208" customWidth="1"/>
    <col min="13058" max="13058" width="10.85546875" style="208" customWidth="1"/>
    <col min="13059" max="13059" width="13.140625" style="208" customWidth="1"/>
    <col min="13060" max="13060" width="57.5703125" style="208" customWidth="1"/>
    <col min="13061" max="13061" width="13" style="208" customWidth="1"/>
    <col min="13062" max="13065" width="8.85546875" style="208"/>
    <col min="13066" max="13066" width="57" style="208" customWidth="1"/>
    <col min="13067" max="13312" width="8.85546875" style="208"/>
    <col min="13313" max="13313" width="4.140625" style="208" customWidth="1"/>
    <col min="13314" max="13314" width="10.85546875" style="208" customWidth="1"/>
    <col min="13315" max="13315" width="13.140625" style="208" customWidth="1"/>
    <col min="13316" max="13316" width="57.5703125" style="208" customWidth="1"/>
    <col min="13317" max="13317" width="13" style="208" customWidth="1"/>
    <col min="13318" max="13321" width="8.85546875" style="208"/>
    <col min="13322" max="13322" width="57" style="208" customWidth="1"/>
    <col min="13323" max="13568" width="8.85546875" style="208"/>
    <col min="13569" max="13569" width="4.140625" style="208" customWidth="1"/>
    <col min="13570" max="13570" width="10.85546875" style="208" customWidth="1"/>
    <col min="13571" max="13571" width="13.140625" style="208" customWidth="1"/>
    <col min="13572" max="13572" width="57.5703125" style="208" customWidth="1"/>
    <col min="13573" max="13573" width="13" style="208" customWidth="1"/>
    <col min="13574" max="13577" width="8.85546875" style="208"/>
    <col min="13578" max="13578" width="57" style="208" customWidth="1"/>
    <col min="13579" max="13824" width="8.85546875" style="208"/>
    <col min="13825" max="13825" width="4.140625" style="208" customWidth="1"/>
    <col min="13826" max="13826" width="10.85546875" style="208" customWidth="1"/>
    <col min="13827" max="13827" width="13.140625" style="208" customWidth="1"/>
    <col min="13828" max="13828" width="57.5703125" style="208" customWidth="1"/>
    <col min="13829" max="13829" width="13" style="208" customWidth="1"/>
    <col min="13830" max="13833" width="8.85546875" style="208"/>
    <col min="13834" max="13834" width="57" style="208" customWidth="1"/>
    <col min="13835" max="14080" width="8.85546875" style="208"/>
    <col min="14081" max="14081" width="4.140625" style="208" customWidth="1"/>
    <col min="14082" max="14082" width="10.85546875" style="208" customWidth="1"/>
    <col min="14083" max="14083" width="13.140625" style="208" customWidth="1"/>
    <col min="14084" max="14084" width="57.5703125" style="208" customWidth="1"/>
    <col min="14085" max="14085" width="13" style="208" customWidth="1"/>
    <col min="14086" max="14089" width="8.85546875" style="208"/>
    <col min="14090" max="14090" width="57" style="208" customWidth="1"/>
    <col min="14091" max="14336" width="8.85546875" style="208"/>
    <col min="14337" max="14337" width="4.140625" style="208" customWidth="1"/>
    <col min="14338" max="14338" width="10.85546875" style="208" customWidth="1"/>
    <col min="14339" max="14339" width="13.140625" style="208" customWidth="1"/>
    <col min="14340" max="14340" width="57.5703125" style="208" customWidth="1"/>
    <col min="14341" max="14341" width="13" style="208" customWidth="1"/>
    <col min="14342" max="14345" width="8.85546875" style="208"/>
    <col min="14346" max="14346" width="57" style="208" customWidth="1"/>
    <col min="14347" max="14592" width="8.85546875" style="208"/>
    <col min="14593" max="14593" width="4.140625" style="208" customWidth="1"/>
    <col min="14594" max="14594" width="10.85546875" style="208" customWidth="1"/>
    <col min="14595" max="14595" width="13.140625" style="208" customWidth="1"/>
    <col min="14596" max="14596" width="57.5703125" style="208" customWidth="1"/>
    <col min="14597" max="14597" width="13" style="208" customWidth="1"/>
    <col min="14598" max="14601" width="8.85546875" style="208"/>
    <col min="14602" max="14602" width="57" style="208" customWidth="1"/>
    <col min="14603" max="14848" width="8.85546875" style="208"/>
    <col min="14849" max="14849" width="4.140625" style="208" customWidth="1"/>
    <col min="14850" max="14850" width="10.85546875" style="208" customWidth="1"/>
    <col min="14851" max="14851" width="13.140625" style="208" customWidth="1"/>
    <col min="14852" max="14852" width="57.5703125" style="208" customWidth="1"/>
    <col min="14853" max="14853" width="13" style="208" customWidth="1"/>
    <col min="14854" max="14857" width="8.85546875" style="208"/>
    <col min="14858" max="14858" width="57" style="208" customWidth="1"/>
    <col min="14859" max="15104" width="8.85546875" style="208"/>
    <col min="15105" max="15105" width="4.140625" style="208" customWidth="1"/>
    <col min="15106" max="15106" width="10.85546875" style="208" customWidth="1"/>
    <col min="15107" max="15107" width="13.140625" style="208" customWidth="1"/>
    <col min="15108" max="15108" width="57.5703125" style="208" customWidth="1"/>
    <col min="15109" max="15109" width="13" style="208" customWidth="1"/>
    <col min="15110" max="15113" width="8.85546875" style="208"/>
    <col min="15114" max="15114" width="57" style="208" customWidth="1"/>
    <col min="15115" max="15360" width="8.85546875" style="208"/>
    <col min="15361" max="15361" width="4.140625" style="208" customWidth="1"/>
    <col min="15362" max="15362" width="10.85546875" style="208" customWidth="1"/>
    <col min="15363" max="15363" width="13.140625" style="208" customWidth="1"/>
    <col min="15364" max="15364" width="57.5703125" style="208" customWidth="1"/>
    <col min="15365" max="15365" width="13" style="208" customWidth="1"/>
    <col min="15366" max="15369" width="8.85546875" style="208"/>
    <col min="15370" max="15370" width="57" style="208" customWidth="1"/>
    <col min="15371" max="15616" width="8.85546875" style="208"/>
    <col min="15617" max="15617" width="4.140625" style="208" customWidth="1"/>
    <col min="15618" max="15618" width="10.85546875" style="208" customWidth="1"/>
    <col min="15619" max="15619" width="13.140625" style="208" customWidth="1"/>
    <col min="15620" max="15620" width="57.5703125" style="208" customWidth="1"/>
    <col min="15621" max="15621" width="13" style="208" customWidth="1"/>
    <col min="15622" max="15625" width="8.85546875" style="208"/>
    <col min="15626" max="15626" width="57" style="208" customWidth="1"/>
    <col min="15627" max="15872" width="8.85546875" style="208"/>
    <col min="15873" max="15873" width="4.140625" style="208" customWidth="1"/>
    <col min="15874" max="15874" width="10.85546875" style="208" customWidth="1"/>
    <col min="15875" max="15875" width="13.140625" style="208" customWidth="1"/>
    <col min="15876" max="15876" width="57.5703125" style="208" customWidth="1"/>
    <col min="15877" max="15877" width="13" style="208" customWidth="1"/>
    <col min="15878" max="15881" width="8.85546875" style="208"/>
    <col min="15882" max="15882" width="57" style="208" customWidth="1"/>
    <col min="15883" max="16128" width="8.85546875" style="208"/>
    <col min="16129" max="16129" width="4.140625" style="208" customWidth="1"/>
    <col min="16130" max="16130" width="10.85546875" style="208" customWidth="1"/>
    <col min="16131" max="16131" width="13.140625" style="208" customWidth="1"/>
    <col min="16132" max="16132" width="57.5703125" style="208" customWidth="1"/>
    <col min="16133" max="16133" width="13" style="208" customWidth="1"/>
    <col min="16134" max="16137" width="8.85546875" style="208"/>
    <col min="16138" max="16138" width="57" style="208" customWidth="1"/>
    <col min="16139" max="16384" width="8.85546875" style="208"/>
  </cols>
  <sheetData>
    <row r="1" spans="2:10" ht="17.25" customHeight="1">
      <c r="B1" s="206"/>
      <c r="C1" s="206"/>
      <c r="D1" s="206"/>
      <c r="E1" s="207" t="s">
        <v>93</v>
      </c>
      <c r="H1" s="209"/>
    </row>
    <row r="2" spans="2:10" ht="16.5" customHeight="1">
      <c r="B2" s="206"/>
      <c r="C2" s="206"/>
      <c r="D2" s="206"/>
      <c r="E2" s="207" t="s">
        <v>840</v>
      </c>
      <c r="H2" s="209"/>
    </row>
    <row r="3" spans="2:10" ht="9.75" customHeight="1">
      <c r="B3" s="206"/>
      <c r="C3" s="206"/>
      <c r="D3" s="206"/>
      <c r="E3" s="210"/>
    </row>
    <row r="4" spans="2:10" s="163" customFormat="1" ht="49.5" customHeight="1">
      <c r="B4" s="712" t="s">
        <v>1077</v>
      </c>
      <c r="C4" s="713"/>
      <c r="D4" s="713"/>
      <c r="E4" s="713"/>
    </row>
    <row r="5" spans="2:10" s="163" customFormat="1" ht="30" customHeight="1" thickBot="1">
      <c r="B5" s="211"/>
      <c r="C5" s="211"/>
      <c r="D5" s="211"/>
      <c r="E5" s="211" t="s">
        <v>85</v>
      </c>
    </row>
    <row r="6" spans="2:10" s="163" customFormat="1" ht="24" customHeight="1">
      <c r="B6" s="714" t="s">
        <v>24</v>
      </c>
      <c r="C6" s="715"/>
      <c r="D6" s="716" t="s">
        <v>841</v>
      </c>
      <c r="E6" s="718" t="s">
        <v>84</v>
      </c>
    </row>
    <row r="7" spans="2:10" s="163" customFormat="1" ht="21.75" customHeight="1">
      <c r="B7" s="212" t="s">
        <v>20</v>
      </c>
      <c r="C7" s="97" t="s">
        <v>23</v>
      </c>
      <c r="D7" s="717"/>
      <c r="E7" s="719"/>
    </row>
    <row r="8" spans="2:10" s="163" customFormat="1" ht="18.75" customHeight="1">
      <c r="B8" s="213"/>
      <c r="C8" s="203"/>
      <c r="D8" s="204" t="s">
        <v>1</v>
      </c>
      <c r="E8" s="224">
        <f>E9+E17+E20</f>
        <v>92757.1</v>
      </c>
      <c r="G8" s="214"/>
    </row>
    <row r="9" spans="2:10" s="163" customFormat="1" ht="35.25" customHeight="1">
      <c r="B9" s="213"/>
      <c r="C9" s="203"/>
      <c r="D9" s="205" t="s">
        <v>842</v>
      </c>
      <c r="E9" s="224">
        <f>E10+E15</f>
        <v>81157.100000000006</v>
      </c>
    </row>
    <row r="10" spans="2:10" s="163" customFormat="1" ht="26.25" customHeight="1">
      <c r="B10" s="720" t="s">
        <v>843</v>
      </c>
      <c r="C10" s="721" t="s">
        <v>322</v>
      </c>
      <c r="D10" s="722"/>
      <c r="E10" s="224">
        <f>E11+E12+E13+E14</f>
        <v>59829.7</v>
      </c>
    </row>
    <row r="11" spans="2:10" s="457" customFormat="1" ht="49.5" customHeight="1">
      <c r="B11" s="720"/>
      <c r="C11" s="455" t="s">
        <v>844</v>
      </c>
      <c r="D11" s="109" t="s">
        <v>494</v>
      </c>
      <c r="E11" s="456">
        <v>37674.400000000001</v>
      </c>
    </row>
    <row r="12" spans="2:10" s="457" customFormat="1" ht="51.75" customHeight="1">
      <c r="B12" s="720"/>
      <c r="C12" s="455" t="s">
        <v>845</v>
      </c>
      <c r="D12" s="109" t="s">
        <v>846</v>
      </c>
      <c r="E12" s="456">
        <v>8405.2999999999993</v>
      </c>
    </row>
    <row r="13" spans="2:10" s="457" customFormat="1" ht="49.5" customHeight="1">
      <c r="B13" s="720"/>
      <c r="C13" s="455" t="s">
        <v>847</v>
      </c>
      <c r="D13" s="458" t="s">
        <v>848</v>
      </c>
      <c r="E13" s="456">
        <v>1750</v>
      </c>
    </row>
    <row r="14" spans="2:10" s="457" customFormat="1" ht="36.75" customHeight="1">
      <c r="B14" s="459"/>
      <c r="C14" s="455" t="s">
        <v>849</v>
      </c>
      <c r="D14" s="109" t="s">
        <v>850</v>
      </c>
      <c r="E14" s="456">
        <v>12000</v>
      </c>
    </row>
    <row r="15" spans="2:10" s="457" customFormat="1" ht="45.75" customHeight="1">
      <c r="B15" s="723" t="s">
        <v>851</v>
      </c>
      <c r="C15" s="584" t="s">
        <v>503</v>
      </c>
      <c r="D15" s="586"/>
      <c r="E15" s="460">
        <f>E16</f>
        <v>21327.4</v>
      </c>
    </row>
    <row r="16" spans="2:10" s="457" customFormat="1" ht="33.75" customHeight="1">
      <c r="B16" s="724"/>
      <c r="C16" s="461" t="s">
        <v>7</v>
      </c>
      <c r="D16" s="462" t="s">
        <v>852</v>
      </c>
      <c r="E16" s="456">
        <v>21327.4</v>
      </c>
      <c r="J16" s="463"/>
    </row>
    <row r="17" spans="2:5" s="457" customFormat="1" ht="23.25" customHeight="1">
      <c r="B17" s="464"/>
      <c r="C17" s="465"/>
      <c r="D17" s="233" t="s">
        <v>853</v>
      </c>
      <c r="E17" s="460">
        <f>E18</f>
        <v>2000</v>
      </c>
    </row>
    <row r="18" spans="2:5" s="457" customFormat="1" ht="36" customHeight="1">
      <c r="B18" s="725" t="s">
        <v>854</v>
      </c>
      <c r="C18" s="584" t="s">
        <v>855</v>
      </c>
      <c r="D18" s="586"/>
      <c r="E18" s="466">
        <f>E19</f>
        <v>2000</v>
      </c>
    </row>
    <row r="19" spans="2:5" s="457" customFormat="1" ht="27.75" customHeight="1">
      <c r="B19" s="725"/>
      <c r="C19" s="455" t="s">
        <v>11</v>
      </c>
      <c r="D19" s="109" t="s">
        <v>856</v>
      </c>
      <c r="E19" s="466">
        <v>2000</v>
      </c>
    </row>
    <row r="20" spans="2:5" s="457" customFormat="1" ht="34.5" customHeight="1">
      <c r="B20" s="467"/>
      <c r="C20" s="468"/>
      <c r="D20" s="469" t="s">
        <v>857</v>
      </c>
      <c r="E20" s="470">
        <f>E21</f>
        <v>9600</v>
      </c>
    </row>
    <row r="21" spans="2:5" s="457" customFormat="1" ht="27.75" customHeight="1">
      <c r="B21" s="726">
        <v>1115</v>
      </c>
      <c r="C21" s="728" t="s">
        <v>262</v>
      </c>
      <c r="D21" s="729"/>
      <c r="E21" s="466">
        <f>E22</f>
        <v>9600</v>
      </c>
    </row>
    <row r="22" spans="2:5" s="457" customFormat="1" ht="33" customHeight="1" thickBot="1">
      <c r="B22" s="727"/>
      <c r="C22" s="471" t="s">
        <v>5</v>
      </c>
      <c r="D22" s="472" t="s">
        <v>858</v>
      </c>
      <c r="E22" s="473">
        <v>9600</v>
      </c>
    </row>
    <row r="23" spans="2:5" s="163" customFormat="1" ht="20.25" hidden="1" customHeight="1">
      <c r="B23" s="215"/>
      <c r="C23" s="215"/>
      <c r="D23" s="216" t="s">
        <v>354</v>
      </c>
      <c r="E23" s="217">
        <f>E24</f>
        <v>0</v>
      </c>
    </row>
    <row r="24" spans="2:5" s="163" customFormat="1" ht="24.75" hidden="1" customHeight="1" thickBot="1">
      <c r="B24" s="218" t="s">
        <v>859</v>
      </c>
      <c r="C24" s="218" t="s">
        <v>860</v>
      </c>
      <c r="D24" s="219" t="s">
        <v>861</v>
      </c>
      <c r="E24" s="218"/>
    </row>
    <row r="25" spans="2:5" s="163" customFormat="1">
      <c r="E25" s="220"/>
    </row>
    <row r="26" spans="2:5" s="163" customFormat="1">
      <c r="E26" s="220"/>
    </row>
  </sheetData>
  <customSheetViews>
    <customSheetView guid="{C1B641D7-CB97-42E8-9406-F1F3B85EFD40}" hiddenRows="1">
      <selection activeCell="H16" sqref="H16"/>
      <pageMargins left="0.7" right="0.7" top="0.75" bottom="0.75" header="0.3" footer="0.3"/>
    </customSheetView>
    <customSheetView guid="{ECCB5E59-120F-4C8D-A9FE-1D4C0A6A082F}" hiddenRows="1">
      <selection activeCell="H16" sqref="H16"/>
      <pageMargins left="0.7" right="0.7" top="0.75" bottom="0.75" header="0.3" footer="0.3"/>
    </customSheetView>
    <customSheetView guid="{C9081878-9A32-4BF2-979B-D70E9C442E00}" hiddenRows="1">
      <selection activeCell="I8" sqref="I8"/>
      <pageMargins left="0.7" right="0.7" top="0.75" bottom="0.75" header="0.3" footer="0.3"/>
    </customSheetView>
    <customSheetView guid="{D07DD8B6-134A-4F26-8D55-F982E0D49809}" hiddenRows="1">
      <selection activeCell="I8" sqref="I8"/>
      <pageMargins left="0.7" right="0.7" top="0.75" bottom="0.75" header="0.3" footer="0.3"/>
    </customSheetView>
    <customSheetView guid="{39E48EBD-D48E-4BB3-ACFC-5C8CECEE8FAD}" hiddenRows="1">
      <selection activeCell="J6" sqref="J6"/>
      <pageMargins left="0.7" right="0.7" top="0.75" bottom="0.75" header="0.3" footer="0.3"/>
    </customSheetView>
  </customSheetViews>
  <mergeCells count="12">
    <mergeCell ref="B15:B16"/>
    <mergeCell ref="C15:D15"/>
    <mergeCell ref="B18:B19"/>
    <mergeCell ref="C18:D18"/>
    <mergeCell ref="B21:B22"/>
    <mergeCell ref="C21:D21"/>
    <mergeCell ref="B4:E4"/>
    <mergeCell ref="B6:C6"/>
    <mergeCell ref="D6:D7"/>
    <mergeCell ref="E6:E7"/>
    <mergeCell ref="B10:B13"/>
    <mergeCell ref="C10:D10"/>
  </mergeCells>
  <pageMargins left="0.7" right="0.7" top="0.75" bottom="0.75" header="0.3" footer="0.3"/>
  <pageSetup paperSize="9" scale="77" orientation="portrait" r:id="rId1"/>
  <colBreaks count="1" manualBreakCount="1">
    <brk id="5" max="370"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3"/>
  <sheetViews>
    <sheetView zoomScale="70" zoomScaleNormal="70" workbookViewId="0">
      <selection activeCell="B3" sqref="B3:G3"/>
    </sheetView>
  </sheetViews>
  <sheetFormatPr defaultRowHeight="15"/>
  <cols>
    <col min="1" max="1" width="3.42578125" customWidth="1"/>
    <col min="2" max="3" width="9" customWidth="1"/>
    <col min="4" max="4" width="50.5703125" customWidth="1"/>
    <col min="5" max="5" width="28.28515625" style="2" customWidth="1"/>
    <col min="6" max="6" width="53.85546875" customWidth="1"/>
    <col min="7" max="7" width="21.140625" customWidth="1"/>
    <col min="8" max="8" width="19.28515625" customWidth="1"/>
  </cols>
  <sheetData>
    <row r="1" spans="1:8" s="2" customFormat="1">
      <c r="B1" s="4"/>
      <c r="C1" s="4"/>
      <c r="D1" s="4"/>
      <c r="E1" s="4"/>
      <c r="F1" s="4"/>
      <c r="G1" s="50" t="s">
        <v>83</v>
      </c>
    </row>
    <row r="2" spans="1:8" s="2" customFormat="1">
      <c r="B2" s="4"/>
      <c r="C2" s="4"/>
      <c r="D2" s="4"/>
      <c r="E2" s="4"/>
      <c r="F2" s="4"/>
      <c r="G2" s="50"/>
    </row>
    <row r="3" spans="1:8" s="2" customFormat="1" ht="27.75" customHeight="1">
      <c r="B3" s="730" t="s">
        <v>76</v>
      </c>
      <c r="C3" s="730"/>
      <c r="D3" s="730"/>
      <c r="E3" s="730"/>
      <c r="F3" s="730"/>
      <c r="G3" s="730"/>
    </row>
    <row r="4" spans="1:8" s="2" customFormat="1">
      <c r="B4" s="4"/>
      <c r="C4" s="4"/>
      <c r="D4" s="4"/>
      <c r="E4" s="4"/>
      <c r="F4" s="4"/>
      <c r="G4" s="4"/>
    </row>
    <row r="5" spans="1:8" s="2" customFormat="1">
      <c r="B5" s="509" t="s">
        <v>24</v>
      </c>
      <c r="C5" s="509"/>
      <c r="D5" s="731" t="s">
        <v>79</v>
      </c>
      <c r="E5" s="511" t="s">
        <v>77</v>
      </c>
      <c r="F5" s="731" t="s">
        <v>56</v>
      </c>
      <c r="G5" s="511" t="s">
        <v>78</v>
      </c>
    </row>
    <row r="6" spans="1:8" s="2" customFormat="1" ht="25.5" customHeight="1">
      <c r="B6" s="45" t="s">
        <v>20</v>
      </c>
      <c r="C6" s="45" t="s">
        <v>23</v>
      </c>
      <c r="D6" s="732"/>
      <c r="E6" s="733"/>
      <c r="F6" s="732"/>
      <c r="G6" s="733"/>
      <c r="H6" s="46"/>
    </row>
    <row r="7" spans="1:8" s="2" customFormat="1">
      <c r="B7" s="5">
        <v>1046</v>
      </c>
      <c r="C7" s="60"/>
      <c r="D7" s="58" t="s">
        <v>80</v>
      </c>
      <c r="E7" s="60"/>
      <c r="F7" s="6"/>
      <c r="G7" s="66" t="s">
        <v>75</v>
      </c>
    </row>
    <row r="8" spans="1:8" s="2" customFormat="1" ht="16.5" customHeight="1">
      <c r="B8" s="51"/>
      <c r="C8" s="61">
        <v>11001</v>
      </c>
      <c r="D8" s="53" t="s">
        <v>57</v>
      </c>
      <c r="E8" s="67" t="s">
        <v>52</v>
      </c>
      <c r="F8" s="52"/>
      <c r="G8" s="43" t="s">
        <v>75</v>
      </c>
    </row>
    <row r="9" spans="1:8" s="2" customFormat="1" ht="54">
      <c r="B9" s="51"/>
      <c r="C9" s="61"/>
      <c r="D9" s="56" t="s">
        <v>58</v>
      </c>
      <c r="E9" s="68"/>
      <c r="F9" s="53" t="s">
        <v>59</v>
      </c>
      <c r="G9" s="43" t="s">
        <v>75</v>
      </c>
    </row>
    <row r="10" spans="1:8" s="2" customFormat="1" ht="27">
      <c r="B10" s="51"/>
      <c r="C10" s="61"/>
      <c r="D10" s="56" t="s">
        <v>60</v>
      </c>
      <c r="E10" s="68"/>
      <c r="F10" s="53" t="s">
        <v>61</v>
      </c>
      <c r="G10" s="43" t="s">
        <v>75</v>
      </c>
    </row>
    <row r="11" spans="1:8" s="2" customFormat="1" ht="32.25" customHeight="1">
      <c r="B11" s="54"/>
      <c r="C11" s="62"/>
      <c r="D11" s="59" t="s">
        <v>62</v>
      </c>
      <c r="E11" s="69"/>
      <c r="F11" s="55" t="s">
        <v>63</v>
      </c>
      <c r="G11" s="44" t="s">
        <v>75</v>
      </c>
    </row>
    <row r="12" spans="1:8" s="2" customFormat="1">
      <c r="B12" s="5">
        <v>1146</v>
      </c>
      <c r="C12" s="60"/>
      <c r="D12" s="58" t="s">
        <v>81</v>
      </c>
      <c r="E12" s="60"/>
      <c r="F12" s="6"/>
      <c r="G12" s="66" t="s">
        <v>75</v>
      </c>
    </row>
    <row r="13" spans="1:8" s="2" customFormat="1" ht="27">
      <c r="B13" s="7"/>
      <c r="C13" s="51" t="s">
        <v>53</v>
      </c>
      <c r="D13" s="63" t="s">
        <v>64</v>
      </c>
      <c r="E13" s="70" t="s">
        <v>82</v>
      </c>
      <c r="F13" s="64"/>
      <c r="G13" s="42" t="s">
        <v>75</v>
      </c>
    </row>
    <row r="14" spans="1:8" s="2" customFormat="1" ht="27">
      <c r="B14" s="7"/>
      <c r="C14" s="51"/>
      <c r="D14" s="65"/>
      <c r="E14" s="68"/>
      <c r="F14" s="53" t="s">
        <v>65</v>
      </c>
      <c r="G14" s="43" t="s">
        <v>75</v>
      </c>
    </row>
    <row r="15" spans="1:8" ht="27">
      <c r="B15" s="7"/>
      <c r="C15" s="51"/>
      <c r="D15" s="65"/>
      <c r="E15" s="68"/>
      <c r="F15" s="53" t="s">
        <v>66</v>
      </c>
      <c r="G15" s="43" t="s">
        <v>75</v>
      </c>
    </row>
    <row r="16" spans="1:8" ht="27">
      <c r="A16" s="47"/>
      <c r="B16" s="7"/>
      <c r="C16" s="51"/>
      <c r="D16" s="65"/>
      <c r="E16" s="68"/>
      <c r="F16" s="53" t="s">
        <v>67</v>
      </c>
      <c r="G16" s="43" t="s">
        <v>75</v>
      </c>
      <c r="H16" s="49"/>
    </row>
    <row r="17" spans="1:8" s="2" customFormat="1" ht="27">
      <c r="A17" s="48"/>
      <c r="B17" s="7"/>
      <c r="C17" s="51"/>
      <c r="D17" s="65"/>
      <c r="E17" s="68"/>
      <c r="F17" s="57" t="s">
        <v>68</v>
      </c>
      <c r="G17" s="43" t="s">
        <v>75</v>
      </c>
      <c r="H17" s="49"/>
    </row>
    <row r="18" spans="1:8" s="2" customFormat="1" ht="27">
      <c r="A18" s="48"/>
      <c r="B18" s="7"/>
      <c r="C18" s="51"/>
      <c r="D18" s="65"/>
      <c r="E18" s="68"/>
      <c r="F18" s="57" t="s">
        <v>69</v>
      </c>
      <c r="G18" s="43" t="s">
        <v>75</v>
      </c>
      <c r="H18" s="49"/>
    </row>
    <row r="19" spans="1:8" s="2" customFormat="1" ht="27">
      <c r="A19" s="48"/>
      <c r="B19" s="7"/>
      <c r="C19" s="51"/>
      <c r="D19" s="65"/>
      <c r="E19" s="68"/>
      <c r="F19" s="57" t="s">
        <v>70</v>
      </c>
      <c r="G19" s="43" t="s">
        <v>75</v>
      </c>
      <c r="H19" s="49"/>
    </row>
    <row r="20" spans="1:8" s="2" customFormat="1" ht="29.25" customHeight="1">
      <c r="A20" s="48"/>
      <c r="B20" s="7"/>
      <c r="C20" s="51"/>
      <c r="D20" s="65"/>
      <c r="E20" s="68"/>
      <c r="F20" s="57" t="s">
        <v>71</v>
      </c>
      <c r="G20" s="43" t="s">
        <v>75</v>
      </c>
      <c r="H20" s="49"/>
    </row>
    <row r="21" spans="1:8" s="2" customFormat="1" ht="27">
      <c r="A21" s="48"/>
      <c r="B21" s="7"/>
      <c r="C21" s="51"/>
      <c r="D21" s="65"/>
      <c r="E21" s="68"/>
      <c r="F21" s="57" t="s">
        <v>72</v>
      </c>
      <c r="G21" s="43" t="s">
        <v>75</v>
      </c>
      <c r="H21" s="49"/>
    </row>
    <row r="22" spans="1:8" s="2" customFormat="1" ht="27">
      <c r="A22" s="48"/>
      <c r="B22" s="7"/>
      <c r="C22" s="51"/>
      <c r="D22" s="65"/>
      <c r="E22" s="68"/>
      <c r="F22" s="57" t="s">
        <v>73</v>
      </c>
      <c r="G22" s="43" t="s">
        <v>75</v>
      </c>
      <c r="H22" s="49"/>
    </row>
    <row r="23" spans="1:8" s="2" customFormat="1">
      <c r="A23" s="48"/>
      <c r="B23" s="54"/>
      <c r="C23" s="62"/>
      <c r="D23" s="59"/>
      <c r="E23" s="69"/>
      <c r="F23" s="55" t="s">
        <v>74</v>
      </c>
      <c r="G23" s="44" t="s">
        <v>75</v>
      </c>
      <c r="H23" s="49"/>
    </row>
  </sheetData>
  <customSheetViews>
    <customSheetView guid="{C1B641D7-CB97-42E8-9406-F1F3B85EFD40}" scale="70" state="hidden">
      <selection activeCell="B3" sqref="B3:G3"/>
      <pageMargins left="0.7" right="0.7" top="0.75" bottom="0.75" header="0.3" footer="0.3"/>
      <pageSetup paperSize="9" orientation="portrait" verticalDpi="4294967294" r:id="rId1"/>
    </customSheetView>
    <customSheetView guid="{ECCB5E59-120F-4C8D-A9FE-1D4C0A6A082F}" scale="70" state="hidden">
      <selection activeCell="B3" sqref="B3:G3"/>
      <pageMargins left="0.7" right="0.7" top="0.75" bottom="0.75" header="0.3" footer="0.3"/>
      <pageSetup paperSize="9" orientation="portrait" verticalDpi="4294967294" r:id="rId2"/>
    </customSheetView>
    <customSheetView guid="{C9081878-9A32-4BF2-979B-D70E9C442E00}" scale="70" state="hidden">
      <selection activeCell="B3" sqref="B3:G3"/>
      <pageMargins left="0.7" right="0.7" top="0.75" bottom="0.75" header="0.3" footer="0.3"/>
      <pageSetup paperSize="9" orientation="portrait" verticalDpi="4294967294" r:id="rId3"/>
    </customSheetView>
    <customSheetView guid="{D07DD8B6-134A-4F26-8D55-F982E0D49809}" scale="70" state="hidden">
      <selection activeCell="B3" sqref="B3:G3"/>
      <pageMargins left="0.7" right="0.7" top="0.75" bottom="0.75" header="0.3" footer="0.3"/>
      <pageSetup paperSize="9" orientation="portrait" verticalDpi="4294967294" r:id="rId4"/>
    </customSheetView>
    <customSheetView guid="{39E48EBD-D48E-4BB3-ACFC-5C8CECEE8FAD}" scale="70" state="hidden">
      <selection activeCell="B3" sqref="B3:G3"/>
      <pageMargins left="0.7" right="0.7" top="0.75" bottom="0.75" header="0.3" footer="0.3"/>
      <pageSetup paperSize="9" orientation="portrait" verticalDpi="4294967294" r:id="rId5"/>
    </customSheetView>
  </customSheetViews>
  <mergeCells count="6">
    <mergeCell ref="B3:G3"/>
    <mergeCell ref="B5:C5"/>
    <mergeCell ref="D5:D6"/>
    <mergeCell ref="F5:F6"/>
    <mergeCell ref="G5:G6"/>
    <mergeCell ref="E5:E6"/>
  </mergeCells>
  <pageMargins left="0.7" right="0.7" top="0.75" bottom="0.75" header="0.3" footer="0.3"/>
  <pageSetup paperSize="9" orientation="portrait" verticalDpi="4294967294" r:id="rId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Հավելված NEW1 Տնտեսագիտական (1)</vt:lpstr>
      <vt:lpstr>Հավելված5աղ7</vt:lpstr>
      <vt:lpstr>Հավելված 5 աղ 7.1</vt:lpstr>
      <vt:lpstr>Հավելված 5 աղ 7.2</vt:lpstr>
      <vt:lpstr>Հավելված 5 աղ 7.3</vt:lpstr>
      <vt:lpstr>Հավելված NEW-6</vt:lpstr>
      <vt:lpstr>'Հավելված 5 աղ 7.3'!Print_Area</vt:lpstr>
      <vt:lpstr>'Հավելված NEW1 Տնտեսագիտական (1)'!Print_Area</vt:lpstr>
      <vt:lpstr>Հավելված5աղ7!Print_Area</vt:lpstr>
      <vt:lpstr>'Հավելված 5 աղ 7.2'!Print_Titles</vt:lpstr>
      <vt:lpstr>Հավելված5աղ7!Print_Titles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Tamara Javadyan</dc:creator>
  <cp:lastModifiedBy>Jora Asatryan</cp:lastModifiedBy>
  <cp:lastPrinted>2022-12-23T07:25:32Z</cp:lastPrinted>
  <dcterms:created xsi:type="dcterms:W3CDTF">2015-06-05T18:19:34Z</dcterms:created>
  <dcterms:modified xsi:type="dcterms:W3CDTF">2022-12-29T05:59:40Z</dcterms:modified>
</cp:coreProperties>
</file>