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3-N\"/>
    </mc:Choice>
  </mc:AlternateContent>
  <xr:revisionPtr revIDLastSave="0" documentId="13_ncr:1_{F8691D91-AF34-4E81-80A4-958D62311C99}" xr6:coauthVersionLast="47" xr6:coauthVersionMax="47" xr10:uidLastSave="{00000000-0000-0000-0000-000000000000}"/>
  <bookViews>
    <workbookView xWindow="4200" yWindow="4200" windowWidth="21600" windowHeight="11385" activeTab="5" xr2:uid="{00000000-000D-0000-FFFF-FFFF00000000}"/>
  </bookViews>
  <sheets>
    <sheet name="Sheet1 (2)" sheetId="8" r:id="rId1"/>
    <sheet name="Sheet1" sheetId="9" r:id="rId2"/>
    <sheet name="Sheet2" sheetId="3" r:id="rId3"/>
    <sheet name="Sheet3 " sheetId="11" r:id="rId4"/>
    <sheet name="Sheet4.5" sheetId="5" r:id="rId5"/>
    <sheet name="Sheet6 " sheetId="10" r:id="rId6"/>
  </sheets>
  <externalReferences>
    <externalReference r:id="rId7"/>
  </externalReferences>
  <definedNames>
    <definedName name="_xlnm.Print_Area" localSheetId="5">'Sheet6 '!$A$1:$Q$516</definedName>
    <definedName name="_xlnm.Print_Titles" localSheetId="1">Sheet1!$21:$24</definedName>
    <definedName name="_xlnm.Print_Titles" localSheetId="0">'Sheet1 (2)'!#REF!</definedName>
    <definedName name="_xlnm.Print_Titles" localSheetId="2">Sheet2!$16:$18</definedName>
    <definedName name="_xlnm.Print_Titles" localSheetId="3">'Sheet3 '!$16:$18</definedName>
    <definedName name="_xlnm.Print_Titles" localSheetId="5">'Sheet6 '!$14:$16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5" l="1"/>
  <c r="D74" i="5"/>
  <c r="F421" i="10"/>
  <c r="F424" i="10"/>
  <c r="F180" i="10"/>
  <c r="F189" i="11"/>
  <c r="H419" i="10"/>
  <c r="F422" i="10"/>
  <c r="F190" i="11" l="1"/>
  <c r="D109" i="9"/>
  <c r="F112" i="10"/>
  <c r="F194" i="11"/>
  <c r="F237" i="11"/>
  <c r="F235" i="11" s="1"/>
  <c r="F232" i="11" s="1"/>
  <c r="D232" i="11" s="1"/>
  <c r="H112" i="10"/>
  <c r="H62" i="3" s="1"/>
  <c r="P114" i="10"/>
  <c r="F114" i="10"/>
  <c r="H180" i="10"/>
  <c r="H171" i="10" s="1"/>
  <c r="F182" i="10"/>
  <c r="E15" i="5"/>
  <c r="E24" i="5"/>
  <c r="E70" i="5"/>
  <c r="E69" i="5"/>
  <c r="E65" i="5"/>
  <c r="G37" i="10"/>
  <c r="G512" i="10"/>
  <c r="G448" i="10"/>
  <c r="F423" i="10"/>
  <c r="E45" i="11"/>
  <c r="G304" i="10"/>
  <c r="F307" i="10"/>
  <c r="H60" i="3" l="1"/>
  <c r="F62" i="3"/>
  <c r="H110" i="10"/>
  <c r="H110" i="3"/>
  <c r="F186" i="11"/>
  <c r="E160" i="9"/>
  <c r="D53" i="9"/>
  <c r="D59" i="9"/>
  <c r="H55" i="3" l="1"/>
  <c r="F55" i="3" s="1"/>
  <c r="F60" i="3"/>
  <c r="F110" i="10"/>
  <c r="H104" i="10"/>
  <c r="F110" i="3"/>
  <c r="H105" i="3"/>
  <c r="E139" i="9"/>
  <c r="E97" i="9"/>
  <c r="E38" i="9"/>
  <c r="E35" i="9"/>
  <c r="E33" i="9"/>
  <c r="E34" i="9"/>
  <c r="E60" i="11"/>
  <c r="E61" i="11"/>
  <c r="E64" i="11"/>
  <c r="G87" i="10"/>
  <c r="G75" i="10" s="1"/>
  <c r="G378" i="10"/>
  <c r="G262" i="10"/>
  <c r="G260" i="10" s="1"/>
  <c r="G243" i="10"/>
  <c r="H173" i="10"/>
  <c r="G173" i="10"/>
  <c r="G107" i="3" s="1"/>
  <c r="E98" i="11"/>
  <c r="G23" i="10"/>
  <c r="F381" i="10"/>
  <c r="F380" i="10"/>
  <c r="F175" i="10"/>
  <c r="F201" i="11"/>
  <c r="E50" i="11"/>
  <c r="D50" i="11" s="1"/>
  <c r="G105" i="3" l="1"/>
  <c r="G99" i="3" s="1"/>
  <c r="F107" i="3"/>
  <c r="F173" i="10"/>
  <c r="G171" i="10"/>
  <c r="D190" i="11"/>
  <c r="D125" i="9"/>
  <c r="D126" i="9"/>
  <c r="D62" i="9"/>
  <c r="F259" i="10"/>
  <c r="F512" i="10"/>
  <c r="D45" i="11"/>
  <c r="O203" i="10"/>
  <c r="H243" i="10"/>
  <c r="J27" i="10"/>
  <c r="E29" i="11"/>
  <c r="D29" i="11" s="1"/>
  <c r="O246" i="10"/>
  <c r="P245" i="10"/>
  <c r="O245" i="10"/>
  <c r="E31" i="9"/>
  <c r="D35" i="9"/>
  <c r="D34" i="9"/>
  <c r="D98" i="11"/>
  <c r="D96" i="11" s="1"/>
  <c r="D94" i="11" s="1"/>
  <c r="O254" i="10"/>
  <c r="E44" i="9"/>
  <c r="F196" i="11"/>
  <c r="D196" i="11" s="1"/>
  <c r="G124" i="3"/>
  <c r="H221" i="3"/>
  <c r="F250" i="3"/>
  <c r="G248" i="3"/>
  <c r="F248" i="3" s="1"/>
  <c r="E149" i="11"/>
  <c r="E144" i="11" s="1"/>
  <c r="G73" i="10"/>
  <c r="D64" i="11"/>
  <c r="E68" i="11"/>
  <c r="D68" i="11" s="1"/>
  <c r="H235" i="10"/>
  <c r="D130" i="11"/>
  <c r="D126" i="11" s="1"/>
  <c r="E126" i="11"/>
  <c r="E78" i="11"/>
  <c r="D78" i="11" s="1"/>
  <c r="E41" i="11"/>
  <c r="D41" i="11" s="1"/>
  <c r="F87" i="10"/>
  <c r="P89" i="10"/>
  <c r="H201" i="10"/>
  <c r="H199" i="10" s="1"/>
  <c r="G201" i="10"/>
  <c r="F203" i="10"/>
  <c r="F199" i="10" s="1"/>
  <c r="F85" i="10"/>
  <c r="F264" i="10"/>
  <c r="H366" i="10"/>
  <c r="H364" i="10" s="1"/>
  <c r="H362" i="10" s="1"/>
  <c r="G366" i="10"/>
  <c r="G364" i="10" s="1"/>
  <c r="F126" i="11"/>
  <c r="J29" i="10"/>
  <c r="F263" i="10"/>
  <c r="F106" i="9"/>
  <c r="E27" i="11"/>
  <c r="D27" i="11" s="1"/>
  <c r="M369" i="10"/>
  <c r="F414" i="10"/>
  <c r="F413" i="10"/>
  <c r="H411" i="10"/>
  <c r="H409" i="10" s="1"/>
  <c r="G411" i="10"/>
  <c r="G409" i="10" s="1"/>
  <c r="F377" i="10"/>
  <c r="M331" i="10"/>
  <c r="M301" i="10"/>
  <c r="N301" i="10" s="1"/>
  <c r="G375" i="10"/>
  <c r="G230" i="3" s="1"/>
  <c r="F230" i="3" s="1"/>
  <c r="F90" i="10"/>
  <c r="F91" i="10"/>
  <c r="H329" i="10"/>
  <c r="H201" i="3" s="1"/>
  <c r="H199" i="3" s="1"/>
  <c r="H192" i="3" s="1"/>
  <c r="G329" i="10"/>
  <c r="G201" i="3" s="1"/>
  <c r="G199" i="3" s="1"/>
  <c r="G192" i="3" s="1"/>
  <c r="F331" i="10"/>
  <c r="F329" i="10" s="1"/>
  <c r="F327" i="10" s="1"/>
  <c r="F317" i="10" s="1"/>
  <c r="F301" i="10"/>
  <c r="F299" i="10" s="1"/>
  <c r="F297" i="10" s="1"/>
  <c r="G299" i="10"/>
  <c r="G182" i="3" s="1"/>
  <c r="H299" i="10"/>
  <c r="H297" i="10" s="1"/>
  <c r="F255" i="10"/>
  <c r="F256" i="10"/>
  <c r="F257" i="10"/>
  <c r="F258" i="10"/>
  <c r="H75" i="10"/>
  <c r="H73" i="10" s="1"/>
  <c r="H260" i="10"/>
  <c r="E135" i="9"/>
  <c r="D138" i="9"/>
  <c r="E54" i="11"/>
  <c r="D54" i="11" s="1"/>
  <c r="E42" i="11"/>
  <c r="D42" i="11" s="1"/>
  <c r="J30" i="10"/>
  <c r="J28" i="10"/>
  <c r="J25" i="10"/>
  <c r="J44" i="10"/>
  <c r="J40" i="10"/>
  <c r="J39" i="10"/>
  <c r="E67" i="11"/>
  <c r="D67" i="11" s="1"/>
  <c r="E40" i="11"/>
  <c r="D40" i="11" s="1"/>
  <c r="E28" i="11"/>
  <c r="D28" i="11" s="1"/>
  <c r="E43" i="11"/>
  <c r="D43" i="11" s="1"/>
  <c r="E44" i="11"/>
  <c r="D44" i="11" s="1"/>
  <c r="E49" i="11"/>
  <c r="D49" i="11" s="1"/>
  <c r="E55" i="11"/>
  <c r="D55" i="11" s="1"/>
  <c r="E56" i="11"/>
  <c r="D56" i="11" s="1"/>
  <c r="E57" i="11"/>
  <c r="D57" i="11" s="1"/>
  <c r="E58" i="11"/>
  <c r="D58" i="11" s="1"/>
  <c r="E59" i="11"/>
  <c r="D59" i="11" s="1"/>
  <c r="D60" i="11"/>
  <c r="D61" i="11"/>
  <c r="E71" i="11"/>
  <c r="E74" i="11"/>
  <c r="D74" i="11" s="1"/>
  <c r="E77" i="11"/>
  <c r="D77" i="11" s="1"/>
  <c r="E158" i="11"/>
  <c r="E155" i="11" s="1"/>
  <c r="D155" i="11" s="1"/>
  <c r="E163" i="11"/>
  <c r="D163" i="11" s="1"/>
  <c r="F82" i="10"/>
  <c r="F28" i="10"/>
  <c r="F20" i="10"/>
  <c r="F266" i="10"/>
  <c r="F265" i="10"/>
  <c r="F267" i="10"/>
  <c r="F269" i="10"/>
  <c r="F270" i="10"/>
  <c r="F308" i="10"/>
  <c r="F306" i="10"/>
  <c r="F34" i="10"/>
  <c r="F25" i="10"/>
  <c r="H316" i="3"/>
  <c r="H314" i="3" s="1"/>
  <c r="H303" i="3"/>
  <c r="D72" i="11"/>
  <c r="D73" i="11"/>
  <c r="D75" i="11"/>
  <c r="D76" i="11"/>
  <c r="F84" i="10"/>
  <c r="D50" i="9"/>
  <c r="D58" i="9"/>
  <c r="D46" i="9"/>
  <c r="E94" i="9"/>
  <c r="D94" i="9" s="1"/>
  <c r="D101" i="9"/>
  <c r="F81" i="10"/>
  <c r="E54" i="5"/>
  <c r="E22" i="5" s="1"/>
  <c r="F56" i="5"/>
  <c r="D69" i="5"/>
  <c r="F77" i="10"/>
  <c r="D100" i="9"/>
  <c r="D98" i="9"/>
  <c r="D70" i="5"/>
  <c r="D67" i="5"/>
  <c r="G185" i="3"/>
  <c r="G183" i="3" s="1"/>
  <c r="H304" i="10"/>
  <c r="H185" i="3" s="1"/>
  <c r="H183" i="3" s="1"/>
  <c r="F253" i="10"/>
  <c r="D61" i="9"/>
  <c r="F27" i="10"/>
  <c r="H23" i="10"/>
  <c r="F86" i="10"/>
  <c r="F37" i="10"/>
  <c r="F80" i="10"/>
  <c r="F79" i="10"/>
  <c r="F78" i="10"/>
  <c r="G493" i="10"/>
  <c r="F493" i="10" s="1"/>
  <c r="E155" i="9"/>
  <c r="D155" i="9" s="1"/>
  <c r="D128" i="9"/>
  <c r="F248" i="10"/>
  <c r="F88" i="10"/>
  <c r="F83" i="10"/>
  <c r="F46" i="10"/>
  <c r="F495" i="10"/>
  <c r="F252" i="10"/>
  <c r="F251" i="10"/>
  <c r="F250" i="10"/>
  <c r="F249" i="10"/>
  <c r="F247" i="10"/>
  <c r="F245" i="10"/>
  <c r="F45" i="10"/>
  <c r="F44" i="10"/>
  <c r="F43" i="10"/>
  <c r="F42" i="10"/>
  <c r="F41" i="10"/>
  <c r="F40" i="10"/>
  <c r="F39" i="10"/>
  <c r="F38" i="10"/>
  <c r="F36" i="10"/>
  <c r="F35" i="10"/>
  <c r="F33" i="10"/>
  <c r="F32" i="10"/>
  <c r="F31" i="10"/>
  <c r="F30" i="10"/>
  <c r="F29" i="10"/>
  <c r="F26" i="10"/>
  <c r="D102" i="9"/>
  <c r="E36" i="9"/>
  <c r="D36" i="9" s="1"/>
  <c r="E129" i="9"/>
  <c r="E140" i="9"/>
  <c r="D140" i="9" s="1"/>
  <c r="F113" i="9"/>
  <c r="D33" i="9"/>
  <c r="D38" i="9"/>
  <c r="D48" i="9"/>
  <c r="D49" i="9"/>
  <c r="D51" i="9"/>
  <c r="D52" i="9"/>
  <c r="D55" i="9"/>
  <c r="D56" i="9"/>
  <c r="D97" i="9"/>
  <c r="D133" i="9"/>
  <c r="D134" i="9"/>
  <c r="D143" i="9"/>
  <c r="D160" i="9"/>
  <c r="D139" i="9"/>
  <c r="F237" i="10"/>
  <c r="F89" i="10"/>
  <c r="E116" i="11"/>
  <c r="E114" i="11" s="1"/>
  <c r="F449" i="10"/>
  <c r="F268" i="10"/>
  <c r="D194" i="11"/>
  <c r="H262" i="10"/>
  <c r="F382" i="10"/>
  <c r="F378" i="10"/>
  <c r="G419" i="10"/>
  <c r="G255" i="3" s="1"/>
  <c r="F368" i="10"/>
  <c r="F366" i="10" s="1"/>
  <c r="F364" i="10" s="1"/>
  <c r="F105" i="3" l="1"/>
  <c r="F79" i="9"/>
  <c r="H163" i="10"/>
  <c r="E42" i="9"/>
  <c r="E39" i="9" s="1"/>
  <c r="D39" i="9" s="1"/>
  <c r="F411" i="10"/>
  <c r="F409" i="10" s="1"/>
  <c r="H327" i="10"/>
  <c r="H317" i="10" s="1"/>
  <c r="F171" i="10"/>
  <c r="D71" i="11"/>
  <c r="E69" i="11"/>
  <c r="D69" i="11" s="1"/>
  <c r="G369" i="10"/>
  <c r="G362" i="10" s="1"/>
  <c r="D135" i="9"/>
  <c r="D31" i="9"/>
  <c r="D44" i="9"/>
  <c r="D42" i="9" s="1"/>
  <c r="H126" i="3"/>
  <c r="F126" i="3" s="1"/>
  <c r="F124" i="3" s="1"/>
  <c r="H182" i="3"/>
  <c r="H172" i="3" s="1"/>
  <c r="F201" i="10"/>
  <c r="D129" i="9"/>
  <c r="E122" i="9"/>
  <c r="D122" i="9" s="1"/>
  <c r="D56" i="5"/>
  <c r="G159" i="3"/>
  <c r="G157" i="3" s="1"/>
  <c r="F262" i="10"/>
  <c r="G231" i="3"/>
  <c r="F231" i="3" s="1"/>
  <c r="G327" i="10"/>
  <c r="G317" i="10" s="1"/>
  <c r="G225" i="3"/>
  <c r="F225" i="3" s="1"/>
  <c r="F23" i="10"/>
  <c r="G241" i="10"/>
  <c r="G239" i="10" s="1"/>
  <c r="G491" i="10"/>
  <c r="G417" i="10"/>
  <c r="G297" i="10"/>
  <c r="G199" i="10"/>
  <c r="G163" i="10" s="1"/>
  <c r="H159" i="3"/>
  <c r="H157" i="3" s="1"/>
  <c r="D116" i="11"/>
  <c r="E159" i="11"/>
  <c r="D159" i="11" s="1"/>
  <c r="D158" i="11"/>
  <c r="D149" i="11"/>
  <c r="F235" i="10"/>
  <c r="G302" i="10"/>
  <c r="F185" i="3"/>
  <c r="H42" i="3"/>
  <c r="H44" i="3" s="1"/>
  <c r="F191" i="11"/>
  <c r="D191" i="11" s="1"/>
  <c r="H21" i="10"/>
  <c r="H19" i="10" s="1"/>
  <c r="F192" i="3"/>
  <c r="E104" i="11"/>
  <c r="D104" i="11" s="1"/>
  <c r="D114" i="11"/>
  <c r="F183" i="3"/>
  <c r="G172" i="3"/>
  <c r="H24" i="3"/>
  <c r="H22" i="3" s="1"/>
  <c r="F375" i="10"/>
  <c r="M254" i="10"/>
  <c r="F254" i="10"/>
  <c r="G510" i="10"/>
  <c r="E180" i="11"/>
  <c r="E178" i="11" s="1"/>
  <c r="D178" i="11" s="1"/>
  <c r="H302" i="10"/>
  <c r="H287" i="10" s="1"/>
  <c r="F201" i="3"/>
  <c r="F199" i="3" s="1"/>
  <c r="E65" i="11"/>
  <c r="D65" i="11" s="1"/>
  <c r="F246" i="10"/>
  <c r="G318" i="3"/>
  <c r="G305" i="3"/>
  <c r="F304" i="10"/>
  <c r="D237" i="11"/>
  <c r="D201" i="11"/>
  <c r="F73" i="10"/>
  <c r="F419" i="10"/>
  <c r="E79" i="9"/>
  <c r="E47" i="11"/>
  <c r="D47" i="11" s="1"/>
  <c r="H241" i="10"/>
  <c r="H239" i="10" s="1"/>
  <c r="H156" i="3"/>
  <c r="H154" i="3" s="1"/>
  <c r="P90" i="10"/>
  <c r="F217" i="11"/>
  <c r="D235" i="11"/>
  <c r="G42" i="3"/>
  <c r="F75" i="10"/>
  <c r="E62" i="11"/>
  <c r="D62" i="11" s="1"/>
  <c r="G21" i="10"/>
  <c r="G24" i="3"/>
  <c r="E25" i="11"/>
  <c r="E23" i="11" s="1"/>
  <c r="D23" i="11" s="1"/>
  <c r="D144" i="11"/>
  <c r="D138" i="11" s="1"/>
  <c r="E138" i="11"/>
  <c r="F448" i="10"/>
  <c r="G446" i="10"/>
  <c r="G253" i="3"/>
  <c r="E96" i="11"/>
  <c r="E94" i="11" s="1"/>
  <c r="E38" i="11"/>
  <c r="E52" i="11"/>
  <c r="D52" i="11" s="1"/>
  <c r="F260" i="10"/>
  <c r="D106" i="9"/>
  <c r="J362" i="10"/>
  <c r="F182" i="3" l="1"/>
  <c r="H151" i="3"/>
  <c r="H149" i="3" s="1"/>
  <c r="F149" i="3" s="1"/>
  <c r="E28" i="9"/>
  <c r="D28" i="9" s="1"/>
  <c r="F369" i="10"/>
  <c r="E113" i="9"/>
  <c r="H124" i="3"/>
  <c r="G226" i="3"/>
  <c r="F226" i="3" s="1"/>
  <c r="F362" i="10"/>
  <c r="F157" i="3"/>
  <c r="F159" i="3"/>
  <c r="H152" i="3"/>
  <c r="G287" i="10"/>
  <c r="F287" i="10" s="1"/>
  <c r="G464" i="10"/>
  <c r="F464" i="10" s="1"/>
  <c r="F491" i="10"/>
  <c r="F243" i="10"/>
  <c r="F241" i="10" s="1"/>
  <c r="G156" i="3"/>
  <c r="F156" i="3" s="1"/>
  <c r="F154" i="3" s="1"/>
  <c r="F163" i="10"/>
  <c r="D180" i="11"/>
  <c r="F172" i="3"/>
  <c r="H20" i="3"/>
  <c r="F302" i="10"/>
  <c r="G316" i="3"/>
  <c r="F318" i="3"/>
  <c r="O239" i="10"/>
  <c r="F510" i="10"/>
  <c r="G508" i="10"/>
  <c r="F239" i="10"/>
  <c r="G303" i="3"/>
  <c r="F305" i="3"/>
  <c r="H417" i="10"/>
  <c r="H255" i="3"/>
  <c r="E153" i="11"/>
  <c r="D153" i="11" s="1"/>
  <c r="D189" i="11"/>
  <c r="D217" i="11"/>
  <c r="G44" i="3"/>
  <c r="F44" i="3" s="1"/>
  <c r="F42" i="3"/>
  <c r="F24" i="3"/>
  <c r="G22" i="3"/>
  <c r="F21" i="10"/>
  <c r="G19" i="10"/>
  <c r="F19" i="10" s="1"/>
  <c r="D25" i="11"/>
  <c r="G271" i="3"/>
  <c r="F446" i="10"/>
  <c r="G444" i="10"/>
  <c r="G415" i="10" s="1"/>
  <c r="D79" i="9"/>
  <c r="F26" i="9"/>
  <c r="E36" i="11"/>
  <c r="D38" i="11"/>
  <c r="F151" i="3" l="1"/>
  <c r="H99" i="3"/>
  <c r="F99" i="3" s="1"/>
  <c r="E26" i="9"/>
  <c r="D26" i="9" s="1"/>
  <c r="D113" i="9"/>
  <c r="G221" i="3"/>
  <c r="F221" i="3" s="1"/>
  <c r="G154" i="3"/>
  <c r="G152" i="3" s="1"/>
  <c r="F152" i="3"/>
  <c r="F303" i="3"/>
  <c r="G282" i="3"/>
  <c r="F282" i="3" s="1"/>
  <c r="F508" i="10"/>
  <c r="G506" i="10"/>
  <c r="F316" i="3"/>
  <c r="G314" i="3"/>
  <c r="F314" i="3" s="1"/>
  <c r="H253" i="3"/>
  <c r="F255" i="3"/>
  <c r="H415" i="10"/>
  <c r="H18" i="10" s="1"/>
  <c r="F417" i="10"/>
  <c r="F184" i="11"/>
  <c r="D186" i="11"/>
  <c r="G20" i="3"/>
  <c r="F22" i="3"/>
  <c r="F20" i="3" s="1"/>
  <c r="G269" i="3"/>
  <c r="F271" i="3"/>
  <c r="F444" i="10"/>
  <c r="D36" i="11"/>
  <c r="D21" i="11" s="1"/>
  <c r="E21" i="11"/>
  <c r="E19" i="11" s="1"/>
  <c r="O18" i="10" l="1"/>
  <c r="F506" i="10"/>
  <c r="H19" i="11"/>
  <c r="M18" i="10"/>
  <c r="J19" i="10"/>
  <c r="H251" i="3"/>
  <c r="H19" i="3" s="1"/>
  <c r="F253" i="3"/>
  <c r="F182" i="11"/>
  <c r="F19" i="11" s="1"/>
  <c r="D184" i="11"/>
  <c r="F415" i="10"/>
  <c r="G18" i="10"/>
  <c r="F269" i="3"/>
  <c r="G251" i="3"/>
  <c r="G19" i="3" s="1"/>
  <c r="D19" i="11" l="1"/>
  <c r="G19" i="11" s="1"/>
  <c r="P19" i="10"/>
  <c r="D182" i="11"/>
  <c r="J16" i="10"/>
  <c r="K18" i="10"/>
  <c r="F18" i="10"/>
  <c r="F251" i="3"/>
  <c r="F19" i="3"/>
  <c r="J21" i="10" l="1"/>
  <c r="L18" i="10"/>
  <c r="J18" i="10"/>
  <c r="D73" i="5"/>
  <c r="F71" i="5"/>
  <c r="D65" i="5" l="1"/>
  <c r="F54" i="5"/>
  <c r="D71" i="5"/>
  <c r="F24" i="5" l="1"/>
  <c r="D54" i="5"/>
  <c r="D24" i="5" l="1"/>
  <c r="F22" i="5"/>
  <c r="D22" i="5" l="1"/>
  <c r="F15" i="5"/>
  <c r="D15" i="5" s="1"/>
</calcChain>
</file>

<file path=xl/sharedStrings.xml><?xml version="1.0" encoding="utf-8"?>
<sst xmlns="http://schemas.openxmlformats.org/spreadsheetml/2006/main" count="2704" uniqueCount="868">
  <si>
    <t>ԱՐՄԱՎԻՐԻ</t>
  </si>
  <si>
    <t>ՄԱՐԶԻ (ԵՐԵՎԱՆ ՔԱՂԱՔԻ)</t>
  </si>
  <si>
    <t xml:space="preserve">                                (մարզի անվանումը)</t>
  </si>
  <si>
    <t>Փ Ա Ր Ա Ք Ա Ր</t>
  </si>
  <si>
    <t>ՀԱՄԱՅՆՔԻ</t>
  </si>
  <si>
    <t>/քաղաքային, գյուղական համայնքի անվանումը/</t>
  </si>
  <si>
    <t>Հաստատված է</t>
  </si>
  <si>
    <t>Փարաքար</t>
  </si>
  <si>
    <t>համայնքի</t>
  </si>
  <si>
    <t>/ամիս ամսաթիվը/</t>
  </si>
  <si>
    <t>ՀՀ Ֆինանսների նախարարության գործառական վարչություն</t>
  </si>
  <si>
    <t>/համայնքի բյուջեն սպասարկող տեղական գանձապետական բաժանմունքի անվանումը/</t>
  </si>
  <si>
    <t>ՀԱՄԱՅՆՔԻ ՂԵԿԱՎԱՐ`</t>
  </si>
  <si>
    <t>ԴԱՎԻԹ ԱՎԵՏԻՔԻ ՄԻՆԱՍՅԱՆ</t>
  </si>
  <si>
    <t xml:space="preserve">                         /Անուն, հայրանուն, ազգանուն/</t>
  </si>
  <si>
    <t>ՀԱՏՎԱԾ  1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</si>
  <si>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</si>
  <si>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</si>
  <si>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</si>
  <si>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</si>
  <si>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</si>
  <si>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</si>
  <si>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</si>
  <si>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</si>
  <si>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</si>
  <si>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1</t>
  </si>
  <si>
    <r>
      <t xml:space="preserve">ԸՆԴԱՄԵՆԸ  ԵԿԱՄՈՒՏՆԵՐ                                     </t>
    </r>
    <r>
      <rPr>
        <b/>
        <sz val="9"/>
        <rFont val="GHEA Grapalat"/>
        <family val="3"/>
      </rPr>
      <t xml:space="preserve"> (տող 1100 + տող 1200+տող 1300)</t>
    </r>
  </si>
  <si>
    <t xml:space="preserve">այդ թվում՝ </t>
  </si>
  <si>
    <t>1. ՀԱՐԿԵՐ ԵՎ ՏՈՒՐՔԵՐ</t>
  </si>
  <si>
    <t>X</t>
  </si>
  <si>
    <t>(տող 1110 + տող 1120 + տող 1130 + տող 1150 + տող 1160)</t>
  </si>
  <si>
    <t xml:space="preserve">այդ թվում`  </t>
  </si>
  <si>
    <t>1.1 Գույքային հարկեր անշարժ գույքից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</si>
  <si>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</si>
  <si>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</si>
  <si>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</si>
  <si>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</si>
  <si>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1113</t>
  </si>
  <si>
    <t>Անշարժ գույքի հարկ</t>
  </si>
  <si>
    <t xml:space="preserve"> 1.2 Գույքային հարկեր այլ գույքից</t>
  </si>
  <si>
    <t>1121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</si>
  <si>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</si>
  <si>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</si>
  <si>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1131</t>
  </si>
  <si>
    <t>Տեղական տուրքեր</t>
  </si>
  <si>
    <t>(տող 1132 + տող 1135 + տող 1136 + տող 1137 + տող 1138 + տող 1139 + տող 1140 + տող 1141 + տող 1142 + տող 1143 + տող 1144+տող 1145)</t>
  </si>
  <si>
    <t>1132</t>
  </si>
  <si>
    <r>
      <t>ա) Համայնքի տարածքում նոր շենքերի, շինությունների (ներառյալ ոչ հիմնական)  շինարարություն (տեղադրման) թույլտվության համար</t>
    </r>
    <r>
      <rPr>
        <sz val="9"/>
        <rFont val="GHEA Grapalat"/>
        <family val="3"/>
      </rPr>
      <t xml:space="preserve"> (տող 1133 + տող 1334),  </t>
    </r>
  </si>
  <si>
    <t>որից`</t>
  </si>
  <si>
    <t>1133</t>
  </si>
  <si>
    <t>աա) Հիմնական շինությունների համար</t>
  </si>
  <si>
    <t>1134</t>
  </si>
  <si>
    <t>աբ) Ոչ հիմնական շինությունների համար</t>
  </si>
  <si>
    <t>1135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</si>
  <si>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</si>
  <si>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1136</t>
  </si>
  <si>
    <t>գ) Համայնքի վարչական տարածքում շենքերի, շինությունների, քաղաքաշինական այլ օբյեկտների 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</si>
  <si>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</si>
  <si>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</si>
  <si>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x</t>
  </si>
  <si>
    <t>1138</t>
  </si>
  <si>
    <t>ե) Համայնքի տարածքում բացօթյա վաճառք կազմակերպելու թույլտվության համար</t>
  </si>
  <si>
    <t>1139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</si>
  <si>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</si>
  <si>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</si>
  <si>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</si>
  <si>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</si>
  <si>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</si>
  <si>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</si>
  <si>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</si>
  <si>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</si>
  <si>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պատճեներ և կրկնօրինակներ տրամադրելու համար </t>
  </si>
  <si>
    <t>1144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</si>
  <si>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</si>
  <si>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</si>
  <si>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ժբ) Թանկարժեք մետաղներից պատրաստված իրերի մանրածախ առուվաճառքի թույլտվության համար</t>
  </si>
  <si>
    <t>1146</t>
  </si>
  <si>
    <t>1147</t>
  </si>
  <si>
    <t>ժդ) Համայնքի տարածքում գտնվող խանութներում, կրպակներում տեխնիկական հեղուկների վաճառքի թույլտվության համար</t>
  </si>
  <si>
    <t>1148</t>
  </si>
  <si>
    <t>ժե) Համայնքի տարածքում հանրային սննդի կազմակերպման և իրացման թույլտվության համար</t>
  </si>
  <si>
    <t>1149</t>
  </si>
  <si>
    <t>ժզ) Հայաստանի Հանրապետության համայնքների անվանումները ֆիրմային անվանումներում օգտագործելու թույլտվության համար</t>
  </si>
  <si>
    <t>1.4 Ապրանքների մատակարարումից և ծառայությունների մատուցումից այլ պարտադիր վճարներ</t>
  </si>
  <si>
    <t>1151</t>
  </si>
  <si>
    <t>Համայնքի բյուջե վճարվող պետական տուրքեր</t>
  </si>
  <si>
    <t>(տող 1152 + տող 1153 )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</si>
  <si>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</si>
  <si>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</si>
  <si>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</si>
  <si>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</si>
  <si>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</si>
  <si>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(տող 1161 + տող 1165 )</t>
  </si>
  <si>
    <t>1161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</si>
  <si>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</si>
  <si>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</si>
  <si>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1162</t>
  </si>
  <si>
    <t>ա) Եկամտահարկ</t>
  </si>
  <si>
    <t>1163</t>
  </si>
  <si>
    <t>բ) Շահութահարկ</t>
  </si>
  <si>
    <t>1164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</si>
  <si>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</si>
  <si>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</si>
  <si>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</si>
  <si>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</t>
  </si>
  <si>
    <t>(տող 1210 + տող 1220 + տող 1230 + տող 1240 + տող 1250 + տող 1260)</t>
  </si>
  <si>
    <t>2.1  Ընթացիկ արտաքին պաշտոնական դրամաշնորհներ` ստացված այլ պետություններից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</si>
  <si>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</si>
  <si>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</si>
  <si>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</si>
  <si>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</t>
  </si>
  <si>
    <t>1221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</si>
  <si>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</si>
  <si>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</si>
  <si>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 ստացված միջազգային կազմակերպություններից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</si>
  <si>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</si>
  <si>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</si>
  <si>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</si>
  <si>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 ստացված միջազգային կազմակերպություններից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</si>
  <si>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</si>
  <si>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</si>
  <si>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</si>
  <si>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</si>
  <si>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</si>
  <si>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</si>
  <si>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</si>
  <si>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համայնքի վարչական բյուջեին տրամադրվող այլ դոտացիաներ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</si>
  <si>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</si>
  <si>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</si>
  <si>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</si>
  <si>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</si>
  <si>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</si>
  <si>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համայնքի վարչական բյուջեին տրամադրվող նպատակային հատկացումներ (սուբվենցիաներ)</t>
  </si>
  <si>
    <t>1258</t>
  </si>
  <si>
    <t>դ) Այլ համայնքների բյուջեներից ընթացիկ ծախսերի ֆինանսավորման նպատակով ստացվող պաշտոնական դրամաշնորհներ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</si>
  <si>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</si>
  <si>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</si>
  <si>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 xml:space="preserve"> 2.6 Կապիտալ ներքին պաշտոնական դրամաշնորհներ` ստացված կառավարման այլ մակարդակներից</t>
  </si>
  <si>
    <t>(տող 1261 + տող 1262)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</si>
  <si>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</si>
  <si>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</si>
  <si>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</si>
  <si>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Այլ համայնքներից կապիտալ ծախսերի ֆինանսավորման նպատակով ստացվող պաշտոնական դրամաշնորհներ</t>
  </si>
  <si>
    <t>1263</t>
  </si>
  <si>
    <t>3. ԱՅԼ ԵԿԱՄՈՒՏՆԵՐ</t>
  </si>
  <si>
    <t>(տող 1310 + տող 1320 + տող 1330 + տող 1340 + տող 1350 + տող 1360 + տող 1370 + տող 1380+ տող 1390)</t>
  </si>
  <si>
    <t>3.1 Տոկոսներ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</si>
  <si>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</si>
  <si>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</si>
  <si>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</t>
  </si>
  <si>
    <t>1321</t>
  </si>
  <si>
    <t>Բաժնետիրական ընկերություններում համայնքի մասնակցության դիմաց համայնքի բյուջե մուտքագրվող շահաբաժիններ</t>
  </si>
  <si>
    <t>3.3 Գույքի վարձակալությունից եկամուտներ</t>
  </si>
  <si>
    <t>(տող 1331 + տող 1332 + տող 1333 + 1334)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</si>
  <si>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</si>
  <si>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</si>
  <si>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</si>
  <si>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</si>
  <si>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</si>
  <si>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</si>
  <si>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</si>
  <si>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</si>
  <si>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</si>
  <si>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</si>
  <si>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>1341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</si>
  <si>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</si>
  <si>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</si>
  <si>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</si>
  <si>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</si>
  <si>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</si>
  <si>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</t>
  </si>
  <si>
    <t>(տող 1351 + տող 1352)</t>
  </si>
  <si>
    <t>1351</t>
  </si>
  <si>
    <t>Տեղական վճարներ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</si>
  <si>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</si>
  <si>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</si>
  <si>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 </t>
  </si>
  <si>
    <t xml:space="preserve">3.6 Մուտքեր տույժերից, տուգանքներից </t>
  </si>
  <si>
    <t>(տող 1361 + տող 1362)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</si>
  <si>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</si>
  <si>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</si>
  <si>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</si>
  <si>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գծով տույժերից</t>
  </si>
  <si>
    <t>3.7 Ընթացիկ ոչ պաշտոնական դրամաշնորհներ</t>
  </si>
  <si>
    <t>(տող 1371 + տող 1372)</t>
  </si>
  <si>
    <t>1371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</si>
  <si>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</si>
  <si>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1372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</si>
  <si>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</si>
  <si>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</si>
  <si>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>(տող 1381 + տող 1382)</t>
  </si>
  <si>
    <t>1381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</si>
  <si>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</si>
  <si>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</si>
  <si>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</si>
  <si>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1390</t>
  </si>
  <si>
    <t>3.9 Այլ եկամուտներ</t>
  </si>
  <si>
    <t>(տող 1391 + տող 1392 + տող 1393)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</si>
  <si>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</si>
  <si>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</si>
  <si>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</si>
  <si>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</si>
  <si>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</si>
  <si>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 մուտքագրման ենթակա այլ եկամուտներ</t>
  </si>
  <si>
    <t>ՀԱՄԱՅՆՔԻ  ԲՅՈՒՋԵԻ ԾԱԽՍԵՐԸ` ԸՍՏ ԲՅՈՒՋԵՏԱՅԻՆ ԾԱԽՍԵՐԻ  ԳՈՐԾԱՌԱԿԱՆ ԴԱՍԱԿԱՐԳՄԱՆ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</si>
  <si>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</si>
  <si>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</si>
  <si>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</si>
  <si>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</si>
  <si>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</si>
  <si>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</si>
  <si>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</si>
  <si>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 xml:space="preserve">     այդ թվում`</t>
  </si>
  <si>
    <t xml:space="preserve"> X</t>
  </si>
  <si>
    <r>
      <t xml:space="preserve">ԸՆԴԱՄԵՆԸ ԾԱԽՍԵՐ </t>
    </r>
    <r>
      <rPr>
        <b/>
        <sz val="9"/>
        <rFont val="GHEA Grapalat"/>
        <family val="3"/>
      </rPr>
      <t>(տող2100+տող2200+տող2300+տող2400+տող2500+տող2600+տող2700+տող2800+տող2900+տող3000+տող3100)</t>
    </r>
  </si>
  <si>
    <t>01</t>
  </si>
  <si>
    <t>0</t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</si>
  <si>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(տող2110+տող2120+տող2130+տող2140+տող2150+տող2160+տող2170+տող2180)                                                                                        </t>
    </r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</si>
  <si>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</si>
  <si>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</si>
  <si>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</si>
  <si>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</si>
  <si>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</si>
  <si>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</si>
  <si>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</si>
  <si>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</si>
  <si>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</si>
  <si>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</si>
  <si>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</si>
  <si>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</si>
  <si>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</si>
  <si>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</si>
  <si>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</si>
  <si>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</si>
  <si>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</si>
  <si>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</si>
  <si>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</si>
  <si>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</si>
  <si>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</si>
  <si>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</si>
  <si>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</si>
  <si>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</si>
  <si>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</si>
  <si>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</si>
  <si>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</si>
  <si>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</si>
  <si>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</si>
  <si>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</si>
  <si>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r>
      <t xml:space="preserve">ՊԱՇՏՊԱՆՈՒԹՅՈՒՆ </t>
    </r>
    <r>
      <rPr>
        <b/>
        <sz val="9"/>
        <rFont val="GHEA Grapalat"/>
        <family val="3"/>
      </rPr>
      <t>(տող2210+2220+տող2230+տող2240+տող2250)</t>
    </r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</si>
  <si>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</si>
  <si>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</si>
  <si>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</si>
  <si>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</si>
  <si>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</si>
  <si>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</si>
  <si>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</si>
  <si>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</si>
  <si>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03</t>
  </si>
  <si>
    <r>
      <t xml:space="preserve">ՀԱՍԱՐԱԿԱԿԱՆ ԿԱՐԳ, ԱՆՎՏԱՆԳՈՒԹՅՈՒՆ և ԴԱՏԱԿԱՆ ԳՈՐԾՈՒՆԵՈՒԹՅՈՒՆ </t>
    </r>
    <r>
      <rPr>
        <b/>
        <sz val="8"/>
        <rFont val="GHEA Grapalat"/>
        <family val="3"/>
      </rPr>
      <t>(տող2310+տող2320+տող2330+տող2340+տող2350+տող2360+տող2370)</t>
    </r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</si>
  <si>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</si>
  <si>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</si>
  <si>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</si>
  <si>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</si>
  <si>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</si>
  <si>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</si>
  <si>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</si>
  <si>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</si>
  <si>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</si>
  <si>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</si>
  <si>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</si>
  <si>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</si>
  <si>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</si>
  <si>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</si>
  <si>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</si>
  <si>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04</t>
  </si>
  <si>
    <r>
      <t xml:space="preserve">ՏՆՏԵՍԱԿԱՆ ՀԱՐԱԲԵՐՈՒԹՅՈՒՆՆԵՐ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</si>
  <si>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</si>
  <si>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</si>
  <si>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</si>
  <si>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</si>
  <si>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</si>
  <si>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</si>
  <si>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</si>
  <si>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</si>
  <si>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</si>
  <si>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</si>
  <si>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</si>
  <si>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</si>
  <si>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</si>
  <si>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</si>
  <si>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</si>
  <si>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</si>
  <si>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</si>
  <si>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</si>
  <si>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</si>
  <si>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</si>
  <si>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</si>
  <si>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</si>
  <si>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</si>
  <si>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</si>
  <si>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</si>
  <si>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</si>
  <si>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</si>
  <si>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</si>
  <si>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</si>
  <si>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</si>
  <si>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</si>
  <si>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</si>
  <si>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</si>
  <si>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</si>
  <si>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</si>
  <si>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</si>
  <si>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</si>
  <si>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</si>
  <si>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</si>
  <si>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</si>
  <si>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</si>
  <si>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</si>
  <si>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>05</t>
  </si>
  <si>
    <r>
      <t xml:space="preserve">ՇՐՋԱԿԱ ՄԻՋԱՎԱՅՐԻ ՊԱՇՏՊԱՆՈՒԹՅՈՒՆ </t>
    </r>
    <r>
      <rPr>
        <b/>
        <sz val="8"/>
        <rFont val="GHEA Grapalat"/>
        <family val="3"/>
      </rPr>
      <t>(տող2510+տող2520+տող2530+տող2540+տող2550+տող2560)</t>
    </r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</si>
  <si>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</si>
  <si>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</si>
  <si>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</si>
  <si>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</si>
  <si>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</si>
  <si>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</si>
  <si>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</si>
  <si>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06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</si>
  <si>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</si>
  <si>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</si>
  <si>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</si>
  <si>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</si>
  <si>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</si>
  <si>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</si>
  <si>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</si>
  <si>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</si>
  <si>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</si>
  <si>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</si>
  <si>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07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</si>
  <si>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</si>
  <si>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</si>
  <si>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</si>
  <si>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</si>
  <si>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</si>
  <si>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</si>
  <si>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</si>
  <si>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</si>
  <si>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</si>
  <si>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</si>
  <si>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</si>
  <si>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</si>
  <si>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</si>
  <si>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</si>
  <si>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</si>
  <si>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</si>
  <si>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</si>
  <si>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</si>
  <si>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</si>
  <si>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08</t>
  </si>
  <si>
    <r>
      <t xml:space="preserve">ՀԱՆԳԻՍՏ, ՄՇԱԿՈՒՅԹ ԵՎ ԿՐՈՆ </t>
    </r>
    <r>
      <rPr>
        <b/>
        <sz val="8"/>
        <rFont val="GHEA Grapalat"/>
        <family val="3"/>
      </rPr>
      <t>(տող2810+տող2820+տող2830+տող2840+տող2850+տող2860)</t>
    </r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</si>
  <si>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</si>
  <si>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</si>
  <si>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</si>
  <si>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</si>
  <si>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</si>
  <si>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</si>
  <si>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</si>
  <si>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</si>
  <si>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</si>
  <si>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</si>
  <si>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</si>
  <si>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</si>
  <si>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</si>
  <si>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</si>
  <si>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</si>
  <si>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</si>
  <si>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</si>
  <si>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</si>
  <si>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09</t>
  </si>
  <si>
    <r>
      <t xml:space="preserve">ԿՐԹՈՒԹՅՈՒՆ </t>
    </r>
    <r>
      <rPr>
        <b/>
        <sz val="8"/>
        <rFont val="GHEA Grapalat"/>
        <family val="3"/>
      </rPr>
      <t>(տող2910+տող2920+տող2930+տող2940+տող2950+տող2960+տող2970+տող2980)</t>
    </r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</si>
  <si>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</si>
  <si>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</si>
  <si>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</si>
  <si>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</si>
  <si>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</si>
  <si>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</si>
  <si>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</si>
  <si>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</si>
  <si>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</si>
  <si>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</si>
  <si>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</si>
  <si>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</si>
  <si>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</si>
  <si>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</si>
  <si>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</si>
  <si>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</si>
  <si>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</si>
  <si>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</si>
  <si>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</si>
  <si>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r>
      <t xml:space="preserve">ՍՈՑԻԱԼԱԿԱՆ ՊԱՇՏՊԱՆՈՒԹՅՈՒՆ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</si>
  <si>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</si>
  <si>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</si>
  <si>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</si>
  <si>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</si>
  <si>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</si>
  <si>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</si>
  <si>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</si>
  <si>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</si>
  <si>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</si>
  <si>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</si>
  <si>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</si>
  <si>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</si>
  <si>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</si>
  <si>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</si>
  <si>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</si>
  <si>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ÐÐ Ñ³Ù³ÛÝùÝ»ñÇ å³Ñáõëï³ÛÇÝ ýáÝ¹</t>
  </si>
  <si>
    <t>ՀԱՏՎԱԾ 3</t>
  </si>
  <si>
    <t>ՀԱՄԱՅՆՔԻ  ԲՅՈՒՋԵԻ  ԾԱԽՍԵՐԸ`  ԸՍՏ  ԲՅՈՒՋԵՏԱՅԻՆ ԾԱԽՍԵՐԻ ՏՆՏԵՍԱԳԻՏԱԿԱՆ ԴԱՍԱԿԱՐԳՄԱՆ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</si>
  <si>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</si>
  <si>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</si>
  <si>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</si>
  <si>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</si>
  <si>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t xml:space="preserve">այդ թվում` 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</si>
  <si>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</si>
  <si>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GHEA Grapalat"/>
        <family val="3"/>
      </rPr>
      <t xml:space="preserve">(տող4110+տող4120+տող4130)  </t>
    </r>
    <r>
      <rPr>
        <sz val="10"/>
        <rFont val="GHEA Grapalat"/>
        <family val="3"/>
      </rPr>
      <t xml:space="preserve">  </t>
    </r>
    <r>
      <rPr>
        <b/>
        <sz val="10"/>
        <rFont val="GHEA Grapalat"/>
        <family val="3"/>
      </rPr>
      <t xml:space="preserve">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</si>
  <si>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GHEA Grapalat"/>
        <family val="3"/>
      </rPr>
      <t>(տող4111+տող4112+ տող4114)</t>
    </r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</si>
  <si>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</si>
  <si>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</si>
  <si>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</si>
  <si>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</si>
  <si>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</si>
  <si>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</si>
  <si>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r>
      <t xml:space="preserve">ԲՆԵՂԵՆ ԱՇԽԱՏԱՎԱՐՁԵՐ ԵՎ ՀԱՎԵԼԱՎՃԱՐՆԵՐ </t>
    </r>
    <r>
      <rPr>
        <i/>
        <sz val="9"/>
        <rFont val="GHEA Grapalat"/>
        <family val="3"/>
      </rPr>
      <t>(տող4121)</t>
    </r>
  </si>
  <si>
    <t xml:space="preserve"> -Բնեղեն աշխատավարձեր և հավելավճարներ</t>
  </si>
  <si>
    <t>4121</t>
  </si>
  <si>
    <r>
      <t xml:space="preserve">ՓԱՍՏԱՑԻ ՍՈՑԻԱԼԱԿԱՆ ԱՊԱՀՈՎՈՒԹՅԱՆ ՎՃԱՐՆԵՐ </t>
    </r>
    <r>
      <rPr>
        <i/>
        <sz val="8"/>
        <rFont val="GHEA Grapalat"/>
        <family val="3"/>
      </rPr>
      <t>(տող4131)</t>
    </r>
  </si>
  <si>
    <t xml:space="preserve"> -Սոցիալական ապահովության վճարներ</t>
  </si>
  <si>
    <t>4131</t>
  </si>
  <si>
    <r>
      <t xml:space="preserve">1.2. ԾԱՌԱՅՈՒԹՅՈՒՆՆԵՐԻ ԵՎ ԱՊՐԱՆՔՆԵՐԻ ՁԵՌՔ ԲԵՐՈՒՄ </t>
    </r>
    <r>
      <rPr>
        <sz val="8"/>
        <rFont val="GHEA Grapalat"/>
        <family val="3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</si>
  <si>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GHEA Grapalat"/>
        <family val="3"/>
      </rPr>
      <t>(տող4211+տող4212+տող4213+տող4214+տող4215+տող4216+տող4217)</t>
    </r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</si>
  <si>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</si>
  <si>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</si>
  <si>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</si>
  <si>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</si>
  <si>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</si>
  <si>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</si>
  <si>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</si>
  <si>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</si>
  <si>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</si>
  <si>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</si>
  <si>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</si>
  <si>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</si>
  <si>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</si>
  <si>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</si>
  <si>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r>
      <t xml:space="preserve"> ԳՈՐԾՈՒՂՈՒՄՆԵՐԻ ԵՎ ՇՐՋԱԳԱՅՈՒԹՅՈՒՆՆԵՐԻ ԾԱԽՍԵՐ </t>
    </r>
    <r>
      <rPr>
        <i/>
        <sz val="8"/>
        <rFont val="GHEA Grapalat"/>
        <family val="3"/>
      </rPr>
      <t>(տող4221+տող4222+տող4223)</t>
    </r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</si>
  <si>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</si>
  <si>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</si>
  <si>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</si>
  <si>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</si>
  <si>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</si>
  <si>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r>
      <t xml:space="preserve">ՊԱՅՄԱՆԱԳՐԱՅԻՆ ԱՅԼ ԾԱՌԱՅՈՒԹՅՈՒՆՆԵՐԻ ՁԵՌՔ ԲԵՐՈՒՄ </t>
    </r>
    <r>
      <rPr>
        <i/>
        <sz val="8"/>
        <rFont val="GHEA Grapalat"/>
        <family val="3"/>
      </rPr>
      <t>(տող4231+տող4232+տող4233+տող4234+տող4235+տող4236+տող4237+տող4238)</t>
    </r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</si>
  <si>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</si>
  <si>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</si>
  <si>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</si>
  <si>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</si>
  <si>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</si>
  <si>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</si>
  <si>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</si>
  <si>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</si>
  <si>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</si>
  <si>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</si>
  <si>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</si>
  <si>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</si>
  <si>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</si>
  <si>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</si>
  <si>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</si>
  <si>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r>
      <t xml:space="preserve"> ԱՅԼ ՄԱՍՆԱԳԻՏԱԿԱՆ ԾԱՌԱՅՈՒԹՅՈՒՆՆԵՐԻ ՁԵՌՔ ԲԵՐՈՒՄ </t>
    </r>
    <r>
      <rPr>
        <i/>
        <sz val="8"/>
        <rFont val="GHEA Grapalat"/>
        <family val="3"/>
      </rPr>
      <t xml:space="preserve"> (տող 4241)</t>
    </r>
  </si>
  <si>
    <t xml:space="preserve"> -Մասնագիտական ծառայություններ</t>
  </si>
  <si>
    <t>4241</t>
  </si>
  <si>
    <r>
      <t>ԸՆԹԱՑԻԿ ՆՈՐՈԳՈՒՄ ԵՎ ՊԱՀՊԱՆՈՒՄ (ծառայություններ և նյութեր)</t>
    </r>
    <r>
      <rPr>
        <i/>
        <sz val="8"/>
        <rFont val="GHEA Grapalat"/>
        <family val="3"/>
      </rPr>
      <t xml:space="preserve"> (տող4251+տող4252)</t>
    </r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</si>
  <si>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</si>
  <si>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</si>
  <si>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</si>
  <si>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</si>
  <si>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r>
      <t xml:space="preserve"> ՆՅՈՒԹԵՐ </t>
    </r>
    <r>
      <rPr>
        <i/>
        <sz val="8"/>
        <rFont val="GHEA Grapalat"/>
        <family val="3"/>
      </rPr>
      <t>4261+տող4262+տող4263+տող4264+տող4265+տող4266+տող4267+տող4268)</t>
    </r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</si>
  <si>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</si>
  <si>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</si>
  <si>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</si>
  <si>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</si>
  <si>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</si>
  <si>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</si>
  <si>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</si>
  <si>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</si>
  <si>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</si>
  <si>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</si>
  <si>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</si>
  <si>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</si>
  <si>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</si>
  <si>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</si>
  <si>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</si>
  <si>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</si>
  <si>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r>
      <t xml:space="preserve"> 1.3. ՏՈԿՈՍԱՎՃԱՐՆԵՐ </t>
    </r>
    <r>
      <rPr>
        <i/>
        <sz val="8"/>
        <color indexed="8"/>
        <rFont val="GHEA Grapalat"/>
        <family val="3"/>
      </rPr>
      <t>(տող4310+տող 4320+տող4330)</t>
    </r>
  </si>
  <si>
    <r>
      <t xml:space="preserve">ՆԵՐՔԻՆ ՏՈԿՈՍԱՎՃԱՐՆԵՐ </t>
    </r>
    <r>
      <rPr>
        <i/>
        <sz val="8"/>
        <color indexed="8"/>
        <rFont val="GHEA Grapalat"/>
        <family val="3"/>
      </rPr>
      <t>(տող4311+տող4312)</t>
    </r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</si>
  <si>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</si>
  <si>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</si>
  <si>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</si>
  <si>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</si>
  <si>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r>
      <t xml:space="preserve">ԱՐՏԱՔԻՆ ՏՈԿՈՍԱՎՃԱՐՆԵՐ </t>
    </r>
    <r>
      <rPr>
        <i/>
        <sz val="8"/>
        <color indexed="8"/>
        <rFont val="GHEA Grapalat"/>
        <family val="3"/>
      </rPr>
      <t>(տող4321+տող4322)</t>
    </r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</si>
  <si>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</si>
  <si>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</si>
  <si>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</si>
  <si>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</si>
  <si>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r>
      <t xml:space="preserve">ՓՈԽԱՌՈՒԹՅՈՒՆՆԵՐԻ ՀԵՏ ԿԱՊՎԱԾ ՎՃԱՐՆԵՐ </t>
    </r>
    <r>
      <rPr>
        <i/>
        <sz val="8"/>
        <color indexed="8"/>
        <rFont val="GHEA Grapalat"/>
        <family val="3"/>
      </rPr>
      <t xml:space="preserve">(տող4331+տող4332+տող4333) </t>
    </r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</si>
  <si>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</si>
  <si>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</si>
  <si>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</si>
  <si>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</si>
  <si>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</si>
  <si>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</si>
  <si>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r>
      <t xml:space="preserve">1.4. ՍՈՒԲՍԻԴԻԱՆԵՐ  </t>
    </r>
    <r>
      <rPr>
        <sz val="8"/>
        <color indexed="8"/>
        <rFont val="GHEA Grapalat"/>
        <family val="3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</si>
  <si>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</si>
  <si>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</si>
  <si>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</si>
  <si>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</si>
  <si>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</si>
  <si>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r>
      <t xml:space="preserve">ՍՈՒԲՍԻԴԻԱՆԵՐ ՈՉ ՊԵՏԱԿԱՆ (ՈՉ ՀԱՄԱՅՆՔԱՅԻՆ) ԿԱԶՄԱԿԵՐՊՈՒԹՅՈՒՆՆԵՐԻՆ </t>
    </r>
    <r>
      <rPr>
        <i/>
        <sz val="8"/>
        <color indexed="8"/>
        <rFont val="GHEA Grapalat"/>
        <family val="3"/>
      </rPr>
      <t>(տող4421+տող4422)</t>
    </r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</si>
  <si>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</si>
  <si>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</si>
  <si>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</si>
  <si>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</si>
  <si>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r>
      <t xml:space="preserve">1.5. ԴՐԱՄԱՇՆՈՐՀՆԵՐ </t>
    </r>
    <r>
      <rPr>
        <sz val="8"/>
        <color indexed="8"/>
        <rFont val="GHEA Grapalat"/>
        <family val="3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</si>
  <si>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color indexed="8"/>
        <rFont val="GHEA Grapalat"/>
        <family val="3"/>
      </rPr>
      <t>(տող4511+տող4512)</t>
    </r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</si>
  <si>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</si>
  <si>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</si>
  <si>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</si>
  <si>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</si>
  <si>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r>
      <t xml:space="preserve">ԴՐԱՄԱՇՆՈՐՀՆԵՐ ՄԻՋԱԶԳԱՅԻՆ ԿԱԶՄԱԿԵՐՊՈՒԹՅՈՒՆՆԵՐԻՆ </t>
    </r>
    <r>
      <rPr>
        <i/>
        <sz val="8"/>
        <color indexed="8"/>
        <rFont val="GHEA Grapalat"/>
        <family val="3"/>
      </rPr>
      <t>(տող4521+տող4522)</t>
    </r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</si>
  <si>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</si>
  <si>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</si>
  <si>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</si>
  <si>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</si>
  <si>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r>
      <t xml:space="preserve">ԸՆԹԱՑԻԿ ԴՐԱՄԱՇՆՈՐՀՆԵՐ ՊԵՏԱԿԱՆ ՀԱՏՎԱԾԻ ԱՅԼ ՄԱԿԱՐԴԱԿՆԵՐԻՆ </t>
    </r>
    <r>
      <rPr>
        <i/>
        <sz val="8"/>
        <color indexed="8"/>
        <rFont val="GHEA Grapalat"/>
        <family val="3"/>
      </rPr>
      <t>(տող4531+տող4532+տող4533)</t>
    </r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</si>
  <si>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</si>
  <si>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</si>
  <si>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</si>
  <si>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</si>
  <si>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r>
      <t xml:space="preserve"> - Այլ ընթացիկ դրամաշնորհներ                                    </t>
    </r>
    <r>
      <rPr>
        <sz val="8"/>
        <rFont val="GHEA Grapalat"/>
        <family val="3"/>
      </rPr>
      <t xml:space="preserve">  (տող 4534+տող 4537 +տող 4538)</t>
    </r>
  </si>
  <si>
    <t>4639</t>
  </si>
  <si>
    <r>
      <t xml:space="preserve"> - տեղական ինքնակառավրման մարմիններին                    </t>
    </r>
    <r>
      <rPr>
        <sz val="8"/>
        <rFont val="GHEA Grapalat"/>
        <family val="3"/>
      </rPr>
      <t>(տող  4535+տող 4536)</t>
    </r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</si>
  <si>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</si>
  <si>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</si>
  <si>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</si>
  <si>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</si>
  <si>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</si>
  <si>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r>
      <t>ԿԱՊԻՏԱԼ ԴՐԱՄԱՇՆՈՐՀՆԵՐ ՊԵՏԱԿԱՆ ՀԱՏՎԱԾԻ ԱՅԼ ՄԱԿԱՐԴԱԿՆԵՐԻՆ</t>
    </r>
    <r>
      <rPr>
        <i/>
        <sz val="8"/>
        <color indexed="8"/>
        <rFont val="GHEA Grapalat"/>
        <family val="3"/>
      </rPr>
      <t xml:space="preserve"> (տող4541+տող4542+տող4543)</t>
    </r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</si>
  <si>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</si>
  <si>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</si>
  <si>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</si>
  <si>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</si>
  <si>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r>
      <t xml:space="preserve"> -Այլ կապիտալ դրամաշնորհներ                                         </t>
    </r>
    <r>
      <rPr>
        <sz val="8"/>
        <rFont val="GHEA Grapalat"/>
        <family val="3"/>
      </rPr>
      <t>(տող 4544+տող 4547 +տող 4548)</t>
    </r>
  </si>
  <si>
    <t>4657</t>
  </si>
  <si>
    <t xml:space="preserve"> - տեղական ինքնակառավրման մարմիններին                    (տող  4545+տող 4546)</t>
  </si>
  <si>
    <t xml:space="preserve">ՀՀ այլ համայնքներին </t>
  </si>
  <si>
    <r>
      <t xml:space="preserve">1.6. ՍՈՑԻԱԼԱԿԱՆ ՆՊԱՍՏՆԵՐ ԵՎ ԿԵՆՍԱԹՈՇԱԿՆԵՐ </t>
    </r>
    <r>
      <rPr>
        <i/>
        <sz val="8"/>
        <color indexed="8"/>
        <rFont val="GHEA Grapalat"/>
        <family val="3"/>
      </rPr>
      <t>(տող4610+տող4630+տող4640)</t>
    </r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</si>
  <si>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</si>
  <si>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</si>
  <si>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</si>
  <si>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</si>
  <si>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</si>
  <si>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r>
      <t xml:space="preserve"> ՍՈՑԻԱԼԱԿԱՆ ՕԳՆՈՒԹՅԱՆ ԴՐԱՄԱԿԱՆ ԱՐՏԱՀԱՅՏՈՒԹՅԱՄԲ ՆՊԱՍՏՆԵՐ (ԲՅՈՒՋԵԻՑ) (</t>
    </r>
    <r>
      <rPr>
        <i/>
        <sz val="8"/>
        <color indexed="8"/>
        <rFont val="GHEA Grapalat"/>
        <family val="3"/>
      </rPr>
      <t xml:space="preserve">տող4631+տող4632+տող4633+տող4634) </t>
    </r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</si>
  <si>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</si>
  <si>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</si>
  <si>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</si>
  <si>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</si>
  <si>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</si>
  <si>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</si>
  <si>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</si>
  <si>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</si>
  <si>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r>
      <t xml:space="preserve"> ԿԵՆՍԱԹՈՇԱԿՆԵՐ </t>
    </r>
    <r>
      <rPr>
        <i/>
        <sz val="8"/>
        <color indexed="8"/>
        <rFont val="GHEA Grapalat"/>
        <family val="3"/>
      </rPr>
      <t xml:space="preserve">(տող4641) </t>
    </r>
  </si>
  <si>
    <t xml:space="preserve"> -Կենսաթոշակներ</t>
  </si>
  <si>
    <t>4741</t>
  </si>
  <si>
    <r>
      <t xml:space="preserve">1.7. ԱՅԼ ԾԱԽՍԵՐ </t>
    </r>
    <r>
      <rPr>
        <i/>
        <sz val="8"/>
        <rFont val="GHEA Grapalat"/>
        <family val="3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</si>
  <si>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GHEA Grapalat"/>
        <family val="3"/>
      </rPr>
      <t xml:space="preserve">(տող4711+տող4712) 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</si>
  <si>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</si>
  <si>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</si>
  <si>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</si>
  <si>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</si>
  <si>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color indexed="8"/>
        <rFont val="GHEA Grapalat"/>
        <family val="3"/>
      </rPr>
      <t>(տող4721+տող4722+տող4723+տող4724)</t>
    </r>
  </si>
  <si>
    <t xml:space="preserve"> -Աշխատավարձի ֆոնդ</t>
  </si>
  <si>
    <t>4821</t>
  </si>
  <si>
    <t xml:space="preserve"> -Այլ հարկեր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</si>
  <si>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</si>
  <si>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</si>
  <si>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</si>
  <si>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</si>
  <si>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r>
      <t>ԴԱՏԱՐԱՆՆԵՐԻ ԿՈՂՄԻՑ ՆՇԱՆԱԿՎԱԾ ՏՈՒՅԺԵՐ ԵՎ ՏՈՒԳԱՆՔՆԵՐ</t>
    </r>
    <r>
      <rPr>
        <i/>
        <sz val="8"/>
        <color indexed="8"/>
        <rFont val="GHEA Grapalat"/>
        <family val="3"/>
      </rPr>
      <t xml:space="preserve"> (տող4731)</t>
    </r>
  </si>
  <si>
    <t xml:space="preserve"> -Դատարանների կողմից նշանակված տույժեր և տուգանքներ</t>
  </si>
  <si>
    <t>4831</t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</si>
  <si>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color indexed="8"/>
        <rFont val="GHEA Grapalat"/>
        <family val="3"/>
      </rPr>
      <t>(տող4741+տող4742)</t>
    </r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</si>
  <si>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</si>
  <si>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</si>
  <si>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</si>
  <si>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</si>
  <si>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color indexed="8"/>
        <rFont val="GHEA Grapalat"/>
        <family val="3"/>
      </rPr>
      <t>(տող4751)</t>
    </r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</si>
  <si>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</si>
  <si>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</si>
  <si>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r>
      <t xml:space="preserve"> ԱՅԼ ԾԱԽՍԵՐ </t>
    </r>
    <r>
      <rPr>
        <i/>
        <sz val="8"/>
        <color indexed="8"/>
        <rFont val="GHEA Grapalat"/>
        <family val="3"/>
      </rPr>
      <t>(տող4761)</t>
    </r>
  </si>
  <si>
    <t xml:space="preserve"> -Այլ ծախսեր</t>
  </si>
  <si>
    <t>4861</t>
  </si>
  <si>
    <r>
      <t>ՊԱՀՈՒՍՏԱՅԻՆ ՄԻՋՈՑՆԵՐ</t>
    </r>
    <r>
      <rPr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</si>
  <si>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</si>
  <si>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</si>
  <si>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</si>
  <si>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r>
      <t xml:space="preserve">Բ. ՈՉ ՖԻՆԱՆՍԱԿԱՆ ԱԿՏԻՎՆԵՐԻ ԳԾՈՎ ԾԱԽՍԵՐ                     </t>
    </r>
    <r>
      <rPr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</si>
  <si>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</si>
  <si>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</si>
  <si>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 xml:space="preserve"> - Շենքերի և շինությունների ձեռք բերում</t>
  </si>
  <si>
    <t>5111</t>
  </si>
  <si>
    <t xml:space="preserve"> - Շենքերի և շինությունների շինարարություն</t>
  </si>
  <si>
    <t>5112</t>
  </si>
  <si>
    <t xml:space="preserve"> - Շենքերի և շինությունների կապիտալ վերանորոգում</t>
  </si>
  <si>
    <t>5113</t>
  </si>
  <si>
    <r>
      <t xml:space="preserve">ՄԵՔԵՆԱՆԵՐ ԵՎ ՍԱՐՔԱՎՈՐՈՒՄՆԵՐ                                     </t>
    </r>
    <r>
      <rPr>
        <i/>
        <sz val="8"/>
        <color indexed="8"/>
        <rFont val="GHEA Grapalat"/>
        <family val="3"/>
      </rPr>
      <t xml:space="preserve">  (տող5121+ տող5122+տող5123)</t>
    </r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</si>
  <si>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</si>
  <si>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</si>
  <si>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</si>
  <si>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</si>
  <si>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</si>
  <si>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</si>
  <si>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(տող 5131+տող 5132+տող 5133+ տող5134)</t>
    </r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</si>
  <si>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</si>
  <si>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</si>
  <si>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</si>
  <si>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</si>
  <si>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</si>
  <si>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</si>
  <si>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</si>
  <si>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</si>
  <si>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r>
      <t>1.2. ՊԱՇԱՐՆԵՐ</t>
    </r>
    <r>
      <rPr>
        <b/>
        <i/>
        <sz val="9"/>
        <color indexed="8"/>
        <rFont val="GHEA Grapalat"/>
        <family val="3"/>
      </rPr>
      <t xml:space="preserve"> </t>
    </r>
    <r>
      <rPr>
        <i/>
        <sz val="8"/>
        <color indexed="8"/>
        <rFont val="GHEA Grapalat"/>
        <family val="3"/>
      </rPr>
      <t>(տող5211+տող5221+տող5231+տող5241)</t>
    </r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</si>
  <si>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</si>
  <si>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</si>
  <si>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</si>
  <si>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</si>
  <si>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</si>
  <si>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</si>
  <si>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</si>
  <si>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</si>
  <si>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r>
      <t>1.3. ԲԱՐՁՐԱՐԺԵՔ ԱԿՏԻՎՆԵՐ</t>
    </r>
    <r>
      <rPr>
        <i/>
        <sz val="8"/>
        <color indexed="8"/>
        <rFont val="GHEA Grapalat"/>
        <family val="3"/>
      </rPr>
      <t xml:space="preserve"> (տող 5311)</t>
    </r>
  </si>
  <si>
    <t xml:space="preserve"> -Բարձրարժեք ակտիվներ</t>
  </si>
  <si>
    <t>5311</t>
  </si>
  <si>
    <r>
      <t xml:space="preserve">1.4. ՉԱՐՏԱԴՐՎԱԾ ԱԿՏԻՎՆԵՐ </t>
    </r>
    <r>
      <rPr>
        <b/>
        <i/>
        <sz val="9"/>
        <color indexed="8"/>
        <rFont val="GHEA Grapalat"/>
        <family val="3"/>
      </rPr>
      <t xml:space="preserve">  </t>
    </r>
    <r>
      <rPr>
        <i/>
        <sz val="8"/>
        <color indexed="8"/>
        <rFont val="GHEA Grapalat"/>
        <family val="3"/>
      </rPr>
      <t>(տող 5411+տող 5421+տող 5431+տող5441)</t>
    </r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</si>
  <si>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</si>
  <si>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</si>
  <si>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</si>
  <si>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</si>
  <si>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</si>
  <si>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</si>
  <si>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</si>
  <si>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</si>
  <si>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</si>
  <si>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r>
      <t xml:space="preserve"> Գ. ՈՉ ՖԻՆԱՆՍԱԿԱՆ ԱԿՏԻՎՆԵՐԻ ԻՐԱՑՈՒՄԻՑ ՄՈՒՏՔԵՐ </t>
    </r>
    <r>
      <rPr>
        <sz val="10"/>
        <rFont val="GHEA Grapalat"/>
        <family val="3"/>
      </rPr>
      <t>(տող6100+տող6200+տող6300+տող6400)</t>
    </r>
  </si>
  <si>
    <t xml:space="preserve">        X</t>
  </si>
  <si>
    <t>6100</t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</si>
  <si>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</t>
    </r>
    <r>
      <rPr>
        <sz val="8"/>
        <rFont val="GHEA Grapalat"/>
        <family val="3"/>
      </rPr>
      <t xml:space="preserve">(տող6110+տող6120+տող6130) </t>
    </r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</si>
  <si>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</si>
  <si>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</si>
  <si>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</si>
  <si>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</si>
  <si>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</si>
  <si>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</si>
  <si>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</si>
  <si>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</si>
  <si>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</si>
  <si>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</si>
  <si>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r>
      <t xml:space="preserve">1.2. ՊԱՇԱՐՆԵՐԻ ԻՐԱՑՈՒՄԻՑ ՄՈՒՏՔԵՐ </t>
    </r>
    <r>
      <rPr>
        <sz val="8"/>
        <rFont val="GHEA Grapalat"/>
        <family val="3"/>
      </rPr>
      <t>(տող6210+տող6220)</t>
    </r>
  </si>
  <si>
    <t>6210</t>
  </si>
  <si>
    <t xml:space="preserve"> ՌԱԶՄԱՎԱՐԱԿԱՆ ՀԱՄԱՅՆՔԱՅԻՆ ՊԱՇԱՐՆԵՐԻ ԻՐԱՑՈՒՄԻՑ ՄՈՒՏՔԵՐ</t>
  </si>
  <si>
    <t>8211</t>
  </si>
  <si>
    <t>6220</t>
  </si>
  <si>
    <r>
      <t xml:space="preserve">ԱՅԼ ՊԱՇԱՐՆԵՐԻ ԻՐԱՑՈՒՄԻՑ ՄՈՒՏՔԵՐ </t>
    </r>
    <r>
      <rPr>
        <i/>
        <sz val="8"/>
        <rFont val="GHEA Grapalat"/>
        <family val="3"/>
      </rPr>
      <t>(տող6221+տող6222+տող6223)</t>
    </r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</si>
  <si>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</si>
  <si>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</si>
  <si>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</si>
  <si>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</si>
  <si>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</si>
  <si>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</si>
  <si>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</si>
  <si>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</si>
  <si>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</si>
  <si>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</si>
  <si>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r>
      <t xml:space="preserve">1.3. ԲԱՐՁՐԱՐԺԵՔ ԱԿՏԻՎՆԵՐԻ ԻՐԱՑՈՒՄԻՑ ՄՈՒՏՔԵՐ </t>
    </r>
    <r>
      <rPr>
        <b/>
        <sz val="11"/>
        <rFont val="GHEA Grapalat"/>
        <family val="3"/>
      </rPr>
      <t xml:space="preserve"> </t>
    </r>
    <r>
      <rPr>
        <sz val="8"/>
        <rFont val="GHEA Grapalat"/>
        <family val="3"/>
      </rPr>
      <t xml:space="preserve"> (տող 6310)</t>
    </r>
  </si>
  <si>
    <t>6310</t>
  </si>
  <si>
    <t>ԲԱՐՁՐԱՐԺԵՔ ԱԿՏԻՎՆԵՐԻ ԻՐԱՑՈՒՄԻՑ ՄՈՒՏՔԵՐ</t>
  </si>
  <si>
    <t>8311</t>
  </si>
  <si>
    <t>6400</t>
  </si>
  <si>
    <r>
      <t xml:space="preserve">1.4. ՉԱՐՏԱԴՐՎԱԾ ԱԿՏԻՎՆԵՐԻ ԻՐԱՑՈՒՄԻՑ ՄՈՒՏՔԵՐ`                               </t>
    </r>
    <r>
      <rPr>
        <sz val="8"/>
        <rFont val="GHEA Grapalat"/>
        <family val="3"/>
      </rPr>
      <t>(տող6410+տող6420+տող6430+տող6440)</t>
    </r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</si>
  <si>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</si>
  <si>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</si>
  <si>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</si>
  <si>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</si>
  <si>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</si>
  <si>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</si>
  <si>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</si>
  <si>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>8413</t>
  </si>
  <si>
    <t>6440</t>
  </si>
  <si>
    <t xml:space="preserve"> ՈՉ ՆՅՈՒԹԱԿԱՆ ՉԱՐՏԱԴՐՎԱԾ ԱԿՏԻՎՆԵՐԻ ԻՐԱՑՈՒՄԻՑ ՄՈՒՏՔԵՐ</t>
  </si>
  <si>
    <t>8414</t>
  </si>
  <si>
    <t xml:space="preserve"> àâ ÜÚàôÂ²Î²Ü â²ðî²¸ðì²Ì ²ÎîÆìÜºðÆ Æð²òàôØÆò Øàôîøºð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</si>
  <si>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</si>
  <si>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</si>
  <si>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</si>
  <si>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</si>
  <si>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</si>
  <si>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</si>
  <si>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</si>
  <si>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</si>
  <si>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</si>
  <si>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</si>
  <si>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   </t>
    </r>
    <r>
      <rPr>
        <sz val="9"/>
        <rFont val="GHEA Grapalat"/>
        <family val="3"/>
      </rPr>
      <t xml:space="preserve">(տող 8110+տող 8160), (տող 8010 - տող 8200) </t>
    </r>
  </si>
  <si>
    <r>
      <t xml:space="preserve">1. ՓՈԽԱՌՈՒ ՄԻՋՈՑՆԵՐ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</si>
  <si>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(տող8112+տող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</si>
  <si>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</si>
  <si>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</si>
  <si>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</si>
  <si>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</si>
  <si>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</si>
  <si>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</si>
  <si>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</si>
  <si>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</si>
  <si>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t>9112</t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</si>
  <si>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</si>
  <si>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</si>
  <si>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</si>
  <si>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</si>
  <si>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</si>
  <si>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</si>
  <si>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</si>
  <si>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</si>
  <si>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</si>
  <si>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</si>
  <si>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</si>
  <si>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t>ՀՀ այլ համայնքների բյուջեներին</t>
  </si>
  <si>
    <r>
      <t xml:space="preserve">2. ՖԻՆԱՆՍԱԿԱՆ ԱԿՏԻՎՆԵՐ </t>
    </r>
    <r>
      <rPr>
        <i/>
        <sz val="9"/>
        <rFont val="GHEA Grapalat"/>
        <family val="3"/>
      </rPr>
      <t>(տող8161+տող 8170+տող8190-տող8197+տող8198+տող8199)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</si>
  <si>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</si>
  <si>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</si>
  <si>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</si>
  <si>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</si>
  <si>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</si>
  <si>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</si>
  <si>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</si>
  <si>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</si>
  <si>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</si>
  <si>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</si>
  <si>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</si>
  <si>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</t>
    </r>
    <r>
      <rPr>
        <sz val="9"/>
        <rFont val="GHEA Grapalat"/>
        <family val="3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</si>
  <si>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</si>
  <si>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</si>
  <si>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</si>
  <si>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</si>
  <si>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</si>
  <si>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</si>
  <si>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</si>
  <si>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</si>
  <si>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</si>
  <si>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</si>
  <si>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</si>
  <si>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</si>
  <si>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</t>
    </r>
    <r>
      <rPr>
        <i/>
        <sz val="9"/>
        <rFont val="GHEA Grapalat"/>
        <family val="3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</si>
  <si>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>(տող 8212+տող 8213)</t>
    </r>
  </si>
  <si>
    <t>9121</t>
  </si>
  <si>
    <t>6121</t>
  </si>
  <si>
    <r>
      <t xml:space="preserve">1.2.Վարկեր և փոխատվություններ (ստացում և մարում)                                    </t>
    </r>
    <r>
      <rPr>
        <sz val="9"/>
        <rFont val="GHEA Grapalat"/>
        <family val="3"/>
      </rPr>
      <t>(տող 8221+տող 8240)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</si>
  <si>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</si>
  <si>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</si>
  <si>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</si>
  <si>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</si>
  <si>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</si>
  <si>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</si>
  <si>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</si>
  <si>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</si>
  <si>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 ՀԱՏՎԱԾ 6</t>
  </si>
  <si>
    <t xml:space="preserve"> ՀԱՄԱՅՆՔԻ  ԲՅՈՒՋԵԻ ԾԱԽՍԵՐԸ` ԸՍՏ ԲՅՈՒՋԵՏԱՅԻՆ ԾԱԽՍԵՐԻ  ԳՈՐԾԱՌԱԿԱՆ ԵՎ ՏՆՏԵՍԱԳԻՏԱԿԱՆ  ԴԱՍԱԿԱՐԳՄԱՆ</t>
  </si>
  <si>
    <r>
      <t xml:space="preserve">         </t>
    </r>
    <r>
      <rPr>
        <b/>
        <sz val="11"/>
        <rFont val="GHEA Grapalat"/>
        <family val="3"/>
      </rPr>
      <t xml:space="preserve">                                </t>
    </r>
  </si>
  <si>
    <t>Բաժին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</si>
  <si>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</si>
  <si>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</si>
  <si>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r>
      <t xml:space="preserve">ԸՆԴԱՄԵՆԸ ԾԱԽՍԵՐ </t>
    </r>
    <r>
      <rPr>
        <sz val="8"/>
        <rFont val="GHEA Grapalat"/>
        <family val="3"/>
      </rPr>
      <t>(տող2100+տող2200+տող2300+տող2400+տող2500+տող2600+ տող2700+տող2800+տող2900+տող3000+տող3100)</t>
    </r>
  </si>
  <si>
    <r>
      <t xml:space="preserve">ԸՆԴՀԱՆՈՒՐ ԲՆՈՒՅԹԻ ՀԱՆՐԱՅԻՆ ԾԱՌԱՅՈՒԹՅՈՒՆՆԵՐ </t>
    </r>
    <r>
      <rPr>
        <sz val="11"/>
        <rFont val="GHEA Grapalat"/>
        <family val="3"/>
      </rPr>
      <t xml:space="preserve">(տող2110+տող2120+տող2130+տող2140+տող2150+տող2160+տող2170+տող2180)  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</si>
  <si>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այդ թվում ծախսերի վերծանումը` ըստ բյուջետային ծախսերի տնտեսագիտական դասակարգման հոդվածների</t>
  </si>
  <si>
    <t>4111-Աշխատողների աշխատավարձեր և հավելավճարներ</t>
  </si>
  <si>
    <t>4112-Պարգևատրումներ, դրամական խրախուսումներ</t>
  </si>
  <si>
    <t>4115-Այլ վարձատրություններ</t>
  </si>
  <si>
    <t>4211-Գործառնական և բանկային ծառայություններ</t>
  </si>
  <si>
    <t>4212-Էներգետիկ ծառայություններ</t>
  </si>
  <si>
    <t>4213-Կոմունալ ծառայություններ</t>
  </si>
  <si>
    <t>4214-Կապի ծառայություններ</t>
  </si>
  <si>
    <t>4215-Ապահովագրական ծախսեր</t>
  </si>
  <si>
    <t>4221-Ներքին գործուղումներ</t>
  </si>
  <si>
    <t>4222- Արտասահմանյան գործուղումներ</t>
  </si>
  <si>
    <t>4231-Այլ վարչական ծառայություններ</t>
  </si>
  <si>
    <t>4232-Համակարգչային ծառայություններ</t>
  </si>
  <si>
    <t>4233-Աշխատակազմի մասնագիտական զարգացման ծառայություն</t>
  </si>
  <si>
    <t>4234-Տեղեկատվական ծառայություններ</t>
  </si>
  <si>
    <t>4241-Մասնագիտական ծառայություններ</t>
  </si>
  <si>
    <t>4252-Մեքենաների և սարքավորումների ընթացիկ նորոգում և պահպանում</t>
  </si>
  <si>
    <t>4261-Գրասենյակային նյութեր և հագուստ</t>
  </si>
  <si>
    <t>4264-Տրանսպորտային նյութեր</t>
  </si>
  <si>
    <t>4267-Կենցաղային և հանրային սննդի նյութեր</t>
  </si>
  <si>
    <t>4269-Հատուկ նպատակային այլ նյութեր</t>
  </si>
  <si>
    <t>4823-Պարտադիր վճարներ</t>
  </si>
  <si>
    <t>5122-Վարչական սարքավորումներ</t>
  </si>
  <si>
    <t>4235 - Կառավարչական ծառայություններ</t>
  </si>
  <si>
    <t>4236-- Կենցաղային և հանրային սննդի ծառայություններ</t>
  </si>
  <si>
    <t>4237-Ներկայացուցչական ծախսեր</t>
  </si>
  <si>
    <t>4239-Ընդհանուր բնույթի այլ ծառայություններ</t>
  </si>
  <si>
    <t>4241 -Մասնագիտական ծառայություններ</t>
  </si>
  <si>
    <t>4251-Շենքերի և շինությւոնների ընթացիկ նորոգում և պահպանում</t>
  </si>
  <si>
    <t>4269- Հատուկ նպատակային այլ նյութեր</t>
  </si>
  <si>
    <t>4637-Ընթացիկ դրամաշնորհներ պետական և համայնքային ոչ առևտրային կազմակերպություններին</t>
  </si>
  <si>
    <t>4657- Այլ կապիտալ դրամաշնորհներ</t>
  </si>
  <si>
    <t>4819-Նվիրատվություններ այլ շահույթ չհետապնդող կազմակերպություններին</t>
  </si>
  <si>
    <t>5134-Նախագծահետազոտական ծախսեր</t>
  </si>
  <si>
    <t>5112 -Շենքերի և շինությունների շինարարություն</t>
  </si>
  <si>
    <r>
      <t xml:space="preserve">ՊԱՇՏՊԱՆՈՒԹՅՈՒՆ </t>
    </r>
    <r>
      <rPr>
        <sz val="8"/>
        <rFont val="GHEA Grapalat"/>
        <family val="3"/>
      </rPr>
      <t>(տող2210+2220+տող2230+տող2240+տող2250)</t>
    </r>
  </si>
  <si>
    <r>
      <t xml:space="preserve">ՀԱՍԱՐԱԿԱԿԱՆ ԿԱՐԳ, ԱՆՎՏԱՆԳՈՒԹՅՈՒՆ և ԴԱՏԱԿԱՆ ԳՈՐԾՈՒՆԵՈՒԹՅՈՒՆ </t>
    </r>
    <r>
      <rPr>
        <sz val="8"/>
        <rFont val="GHEA Grapalat"/>
        <family val="3"/>
      </rPr>
      <t>(տող2310+տող2320+տող2330+տող2340+տող2350+տող2360+տող2370)</t>
    </r>
  </si>
  <si>
    <r>
      <t xml:space="preserve">ՏՆՏԵՍԱԿԱՆ ՀԱՐԱԲԵՐՈՒԹՅՈՒՆՆԵՐ </t>
    </r>
    <r>
      <rPr>
        <sz val="8"/>
        <rFont val="GHEA Grapalat"/>
        <family val="3"/>
      </rPr>
      <t>(տող2410+տող2420+տող2430+տող2440+տող2450+տող2460+տող2470+տող2480+տող2490)</t>
    </r>
  </si>
  <si>
    <r>
      <t xml:space="preserve">ՇՐՋԱԿԱ ՄԻՋԱՎԱՅՐԻ ՊԱՇՏՊԱՆՈՒԹՅՈՒՆ </t>
    </r>
    <r>
      <rPr>
        <sz val="9"/>
        <rFont val="GHEA Grapalat"/>
        <family val="3"/>
      </rPr>
      <t>(տող2510+տող2520+տող2530+տող2540+տող2550+տող2560)</t>
    </r>
  </si>
  <si>
    <t>4216-Գույք և սարքավորումների վարձակալոիթյուն</t>
  </si>
  <si>
    <t>5121-Տրանսպորտային սարքավորումներ</t>
  </si>
  <si>
    <t>5113-Շենքերի և շինությունների կապիտալ վերանորոգում</t>
  </si>
  <si>
    <r>
      <t xml:space="preserve">ԲՆԱԿԱՐԱՆԱՅԻՆ ՇԻՆԱՐԱՐՈՒԹՅՈՒՆ ԵՎ ԿՈՄՈՒՆԱԼ ԾԱՌԱՅՈՒԹՅՈՒՆ </t>
    </r>
    <r>
      <rPr>
        <sz val="8"/>
        <rFont val="GHEA Grapalat"/>
        <family val="3"/>
      </rPr>
      <t>(տող3610+տող3620+տող3630+տող3640+տող3650+տող3660)</t>
    </r>
  </si>
  <si>
    <t xml:space="preserve">5112-Շենքերի և շինությունների շինարարություն </t>
  </si>
  <si>
    <r>
      <t xml:space="preserve">ԱՌՈՂՋԱՊԱՀՈՒԹՅՈՒՆ </t>
    </r>
    <r>
      <rPr>
        <sz val="8"/>
        <rFont val="GHEA Grapalat"/>
        <family val="3"/>
      </rPr>
      <t>(տող2710+տող2720+տող2730+տող2740+տող2750+տող2760)</t>
    </r>
  </si>
  <si>
    <r>
      <t xml:space="preserve">ՀԱՆԳԻՍՏ, ՄՇԱԿՈՒՅԹ ԵՎ ԿՐՈՆ </t>
    </r>
    <r>
      <rPr>
        <sz val="8"/>
        <rFont val="GHEA Grapalat"/>
        <family val="3"/>
      </rPr>
      <t>(տող2810+տող2820+տող2830+տող2840+տող2850+տող2860)</t>
    </r>
  </si>
  <si>
    <t xml:space="preserve">4511-Սուբսիդիաներ ոչ-ֆինանսական պետական կազմակերպություններին (ՀՈԱԿ-ներին) </t>
  </si>
  <si>
    <t>2400 Այգեկ</t>
  </si>
  <si>
    <t>10500 Մերձավան</t>
  </si>
  <si>
    <t xml:space="preserve">   </t>
  </si>
  <si>
    <t>Բաղրամյան</t>
  </si>
  <si>
    <r>
      <t xml:space="preserve">ԿՐԹՈՒԹՅՈՒՆ </t>
    </r>
    <r>
      <rPr>
        <sz val="8"/>
        <rFont val="GHEA Grapalat"/>
        <family val="3"/>
      </rPr>
      <t>(տող2910+տող2920+տող2930+տող2940+տող2950+տող2960+տող2970+տող2980)</t>
    </r>
  </si>
  <si>
    <t>4511-Սուբսիդիաներ ոչ-ֆինանսական պետական կազմակերպություններին (ՀՈԱԿ-ներին) Փարաքարի մանկապարտեզ</t>
  </si>
  <si>
    <t>Հետբուհական մասնագիտական կրթություն         այդ թվում ծախսերի վերծանումը` ըստ բյուջետային ծախսերի տնտեսագիտական դասակարգման հոդվածների</t>
  </si>
  <si>
    <t>4511-Սուբսիդիաներ ոչ-ֆինանսական պետական կազմակերպություններին (ՀՈԱԿ-ներին) Փարաքարի Արվեստի դպրոց</t>
  </si>
  <si>
    <r>
      <t xml:space="preserve">ՍՈՑԻԱԼԱԿԱՆ ՊԱՇՏՊԱՆՈՒԹՅՈՒՆ </t>
    </r>
    <r>
      <rPr>
        <sz val="8"/>
        <rFont val="GHEA Grapalat"/>
        <family val="3"/>
      </rPr>
      <t xml:space="preserve">(տող3010+տող3020+տող3030+տող3040+տող3050+տող3060+տող3070+տող3080+տող3090) </t>
    </r>
  </si>
  <si>
    <t>4729-Այլ նպաստներ բյուջեից</t>
  </si>
  <si>
    <r>
      <t>ՀԻՄՆԱԿԱՆ ԲԱԺԻՆՆԵՐԻՆ ՉԴԱՍՎՈՂ ՊԱՀՈՒՍՏԱՅԻՆ ՖՈՆԴԵՐ</t>
    </r>
    <r>
      <rPr>
        <sz val="11"/>
        <rFont val="GHEA Grapalat"/>
        <family val="3"/>
      </rPr>
      <t xml:space="preserve"> </t>
    </r>
    <r>
      <rPr>
        <sz val="9"/>
        <rFont val="GHEA Grapalat"/>
        <family val="3"/>
      </rPr>
      <t>(տող3110)</t>
    </r>
  </si>
  <si>
    <t>ՀՀ համայնքների պահուստային ֆոնդ</t>
  </si>
  <si>
    <t>4891-Պահուստային միջոցներ</t>
  </si>
  <si>
    <t xml:space="preserve"> ՀԱՏՎԱԾ 2 </t>
  </si>
  <si>
    <t>Հավելված 1</t>
  </si>
  <si>
    <t>&lt;&lt;</t>
  </si>
  <si>
    <t xml:space="preserve"> Հայաստանի Հանրապետության Արմավիրի մարզի Փարաքար  համայնքի ավագանու 2023թվականի Մարտի 2 -ի N 14 -Ն որոշման</t>
  </si>
  <si>
    <t>&lt;&lt;Հավելված 3</t>
  </si>
  <si>
    <t>&lt;&lt;Հավելված 6</t>
  </si>
  <si>
    <t xml:space="preserve">  Հայաստանի Հանրապետության Արմավիրի մարզի Փարաքար  համայնքի ավագանու 2023թվականի Մարտի 2 -ի N 14 -Ն որոշման</t>
  </si>
  <si>
    <t>&lt;&lt;Հավելված 2</t>
  </si>
  <si>
    <t>Հավելված 6</t>
  </si>
  <si>
    <t xml:space="preserve"> ԱՅԼ ԲՆԱԿԱՆ ԾԱԳՈՒՄ ՈՒՆԵՑՈՂ ՀԻՄՆԱԿԱՆ ՄԻՋՈՑՆԵՐԻ ԻՐԱՑՈՒՄԻՑ ՄՈՒՏՔԵՐ</t>
  </si>
  <si>
    <t>ժգ) Քաղաքացիական հոգեհանգստի (հրաժեշտի) ծիսակատարության ծառայություն</t>
  </si>
  <si>
    <t xml:space="preserve">2024   Թ Վ Ա Կ Ա Ն Ի   Բ Յ ՈՒ Ջ Ե </t>
  </si>
  <si>
    <t>Հավելված 7</t>
  </si>
  <si>
    <t>Հավելված 8</t>
  </si>
  <si>
    <t>Հավելված 9</t>
  </si>
  <si>
    <t xml:space="preserve">  Հայաստանի Հանրապետության Արմավիրի մարզի Փարաքար  համայնքի  ավագանու 2024թվականի  Մարտի 7-ի  N 21 -Ն որոշման</t>
  </si>
  <si>
    <t xml:space="preserve">  Հայաստանի Հանրապետության Արմավիրի մարզի Փարաքար  համայնքի  ավագանու 2024 թվականի  փետրվարի  26-ի N 6 -Ն որոշման</t>
  </si>
  <si>
    <t>ավագանու 2024 թվականի</t>
  </si>
  <si>
    <t>Մարտի 7-ի</t>
  </si>
  <si>
    <r>
      <t>N 13 -Ն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որոշմամբ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</si>
</sst>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#,##0.000"/>
    <numFmt numFmtId="169" formatCode="0.0000"/>
    <numFmt numFmtId="170" formatCode="#,##0.0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sz val="9"/>
      <name val="Arial"/>
      <family val="2"/>
    </font>
    <font>
      <sz val="10"/>
      <color indexed="10"/>
      <name val="Arial Armenian"/>
      <family val="2"/>
    </font>
    <font>
      <b/>
      <u/>
      <sz val="14"/>
      <name val="Arial Armenian"/>
      <family val="2"/>
    </font>
    <font>
      <i/>
      <sz val="12"/>
      <name val="Arial Armenian"/>
      <family val="2"/>
    </font>
    <font>
      <sz val="12"/>
      <color indexed="10"/>
      <name val="Arial Armenian"/>
      <family val="2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.5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i/>
      <sz val="8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10"/>
      <color indexed="8"/>
      <name val="GHEA Grapalat"/>
      <family val="3"/>
    </font>
    <font>
      <i/>
      <sz val="8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b/>
      <i/>
      <sz val="12"/>
      <name val="GHEA Grapalat"/>
      <family val="3"/>
    </font>
    <font>
      <sz val="10"/>
      <color indexed="10"/>
      <name val="GHEA Grapalat"/>
      <family val="3"/>
    </font>
    <font>
      <b/>
      <i/>
      <sz val="11"/>
      <name val="GHEA Grapalat"/>
      <family val="3"/>
    </font>
    <font>
      <b/>
      <u/>
      <sz val="12"/>
      <name val="GHEA Grapalat"/>
      <family val="3"/>
    </font>
    <font>
      <i/>
      <sz val="12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Arial Cyr"/>
      <family val="2"/>
      <charset val="204"/>
    </font>
    <font>
      <sz val="10"/>
      <color rgb="FF000000"/>
      <name val="Arial Unicode"/>
      <family val="2"/>
      <charset val="204"/>
    </font>
    <font>
      <i/>
      <u/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7" fillId="0" borderId="0" xfId="0" applyFont="1"/>
    <xf numFmtId="0" fontId="1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/>
    <xf numFmtId="49" fontId="5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0" fillId="0" borderId="0" xfId="0" applyFont="1"/>
    <xf numFmtId="49" fontId="12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top"/>
    </xf>
    <xf numFmtId="49" fontId="13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/>
    </xf>
    <xf numFmtId="0" fontId="12" fillId="0" borderId="0" xfId="0" applyFont="1"/>
    <xf numFmtId="0" fontId="21" fillId="0" borderId="0" xfId="0" applyFont="1"/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0" borderId="5" xfId="0" applyFont="1" applyBorder="1"/>
    <xf numFmtId="0" fontId="1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indent="1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top"/>
    </xf>
    <xf numFmtId="0" fontId="14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35" fillId="0" borderId="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 vertical="center" wrapText="1"/>
    </xf>
    <xf numFmtId="49" fontId="37" fillId="0" borderId="17" xfId="0" applyNumberFormat="1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 readingOrder="1"/>
    </xf>
    <xf numFmtId="0" fontId="28" fillId="0" borderId="19" xfId="0" applyFont="1" applyBorder="1" applyAlignment="1">
      <alignment horizontal="center" vertical="center"/>
    </xf>
    <xf numFmtId="49" fontId="39" fillId="0" borderId="13" xfId="0" applyNumberFormat="1" applyFont="1" applyBorder="1" applyAlignment="1">
      <alignment horizontal="center" vertical="center"/>
    </xf>
    <xf numFmtId="49" fontId="39" fillId="0" borderId="20" xfId="0" applyNumberFormat="1" applyFont="1" applyBorder="1" applyAlignment="1">
      <alignment horizontal="center" vertical="center"/>
    </xf>
    <xf numFmtId="49" fontId="39" fillId="0" borderId="21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 readingOrder="1"/>
    </xf>
    <xf numFmtId="0" fontId="28" fillId="0" borderId="19" xfId="0" applyFont="1" applyBorder="1" applyAlignment="1">
      <alignment vertical="center"/>
    </xf>
    <xf numFmtId="0" fontId="34" fillId="0" borderId="6" xfId="0" applyFont="1" applyBorder="1" applyAlignment="1">
      <alignment horizontal="left" vertical="top" wrapText="1" readingOrder="1"/>
    </xf>
    <xf numFmtId="0" fontId="28" fillId="0" borderId="22" xfId="0" applyFont="1" applyBorder="1" applyAlignment="1">
      <alignment vertical="center"/>
    </xf>
    <xf numFmtId="49" fontId="39" fillId="0" borderId="23" xfId="0" applyNumberFormat="1" applyFont="1" applyBorder="1" applyAlignment="1">
      <alignment horizontal="center" vertical="center"/>
    </xf>
    <xf numFmtId="49" fontId="39" fillId="0" borderId="24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horizontal="left" vertical="top" wrapText="1" readingOrder="1"/>
    </xf>
    <xf numFmtId="49" fontId="28" fillId="0" borderId="13" xfId="0" applyNumberFormat="1" applyFont="1" applyBorder="1" applyAlignment="1">
      <alignment horizontal="center" vertical="center"/>
    </xf>
    <xf numFmtId="49" fontId="28" fillId="0" borderId="23" xfId="0" applyNumberFormat="1" applyFont="1" applyBorder="1" applyAlignment="1">
      <alignment horizontal="center" vertical="center"/>
    </xf>
    <xf numFmtId="49" fontId="28" fillId="0" borderId="24" xfId="0" applyNumberFormat="1" applyFont="1" applyBorder="1" applyAlignment="1">
      <alignment horizontal="center" vertical="center"/>
    </xf>
    <xf numFmtId="0" fontId="34" fillId="0" borderId="6" xfId="0" applyFont="1" applyBorder="1" applyAlignment="1">
      <alignment vertical="center" wrapText="1" readingOrder="1"/>
    </xf>
    <xf numFmtId="0" fontId="34" fillId="0" borderId="11" xfId="0" applyFont="1" applyBorder="1" applyAlignment="1">
      <alignment horizontal="left" vertical="top" wrapText="1" readingOrder="1"/>
    </xf>
    <xf numFmtId="0" fontId="28" fillId="0" borderId="22" xfId="0" applyFont="1" applyBorder="1" applyAlignment="1">
      <alignment horizontal="center" vertical="center"/>
    </xf>
    <xf numFmtId="49" fontId="39" fillId="0" borderId="7" xfId="0" applyNumberFormat="1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 readingOrder="1"/>
    </xf>
    <xf numFmtId="49" fontId="28" fillId="0" borderId="7" xfId="0" applyNumberFormat="1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 readingOrder="1"/>
    </xf>
    <xf numFmtId="0" fontId="38" fillId="0" borderId="6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28" fillId="0" borderId="25" xfId="0" applyFont="1" applyBorder="1" applyAlignment="1">
      <alignment vertical="center"/>
    </xf>
    <xf numFmtId="49" fontId="28" fillId="0" borderId="26" xfId="0" applyNumberFormat="1" applyFont="1" applyBorder="1" applyAlignment="1">
      <alignment horizontal="center" vertical="center"/>
    </xf>
    <xf numFmtId="49" fontId="28" fillId="0" borderId="27" xfId="0" applyNumberFormat="1" applyFont="1" applyBorder="1" applyAlignment="1">
      <alignment horizontal="center" vertical="center"/>
    </xf>
    <xf numFmtId="0" fontId="34" fillId="0" borderId="28" xfId="0" applyFont="1" applyBorder="1" applyAlignment="1">
      <alignment horizontal="left" vertical="top" wrapText="1" readingOrder="1"/>
    </xf>
    <xf numFmtId="0" fontId="28" fillId="0" borderId="25" xfId="0" applyFont="1" applyBorder="1" applyAlignment="1">
      <alignment horizontal="center" vertical="center"/>
    </xf>
    <xf numFmtId="49" fontId="28" fillId="0" borderId="23" xfId="0" applyNumberFormat="1" applyFont="1" applyBorder="1" applyAlignment="1">
      <alignment horizontal="center" vertical="top"/>
    </xf>
    <xf numFmtId="49" fontId="28" fillId="0" borderId="24" xfId="0" applyNumberFormat="1" applyFont="1" applyBorder="1" applyAlignment="1">
      <alignment horizontal="center" vertical="top"/>
    </xf>
    <xf numFmtId="0" fontId="28" fillId="0" borderId="29" xfId="0" applyFont="1" applyBorder="1" applyAlignment="1">
      <alignment vertical="center"/>
    </xf>
    <xf numFmtId="49" fontId="39" fillId="0" borderId="16" xfId="0" applyNumberFormat="1" applyFont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center" wrapText="1"/>
    </xf>
    <xf numFmtId="49" fontId="39" fillId="0" borderId="18" xfId="0" applyNumberFormat="1" applyFont="1" applyBorder="1" applyAlignment="1">
      <alignment horizontal="center" vertical="center" wrapText="1"/>
    </xf>
    <xf numFmtId="49" fontId="39" fillId="0" borderId="5" xfId="0" applyNumberFormat="1" applyFont="1" applyBorder="1" applyAlignment="1">
      <alignment horizontal="center" vertical="center" wrapText="1"/>
    </xf>
    <xf numFmtId="49" fontId="39" fillId="0" borderId="30" xfId="0" applyNumberFormat="1" applyFont="1" applyBorder="1" applyAlignment="1">
      <alignment horizontal="center" vertical="center" wrapText="1"/>
    </xf>
    <xf numFmtId="49" fontId="39" fillId="0" borderId="31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9" fillId="2" borderId="5" xfId="0" applyFont="1" applyFill="1" applyBorder="1" applyAlignment="1">
      <alignment horizontal="center"/>
    </xf>
    <xf numFmtId="0" fontId="28" fillId="0" borderId="32" xfId="0" applyFont="1" applyBorder="1"/>
    <xf numFmtId="0" fontId="35" fillId="2" borderId="33" xfId="0" applyFont="1" applyFill="1" applyBorder="1" applyAlignment="1">
      <alignment horizontal="center" vertical="center" wrapText="1"/>
    </xf>
    <xf numFmtId="49" fontId="35" fillId="2" borderId="33" xfId="0" applyNumberFormat="1" applyFont="1" applyFill="1" applyBorder="1" applyAlignment="1">
      <alignment horizontal="center" vertical="center" wrapText="1"/>
    </xf>
    <xf numFmtId="0" fontId="39" fillId="0" borderId="34" xfId="0" applyFont="1" applyBorder="1" applyAlignment="1">
      <alignment horizontal="center"/>
    </xf>
    <xf numFmtId="0" fontId="35" fillId="0" borderId="35" xfId="0" applyFont="1" applyBorder="1" applyAlignment="1">
      <alignment horizontal="center" wrapText="1"/>
    </xf>
    <xf numFmtId="0" fontId="25" fillId="0" borderId="36" xfId="0" applyFont="1" applyBorder="1"/>
    <xf numFmtId="0" fontId="39" fillId="0" borderId="37" xfId="0" applyFont="1" applyBorder="1" applyAlignment="1">
      <alignment horizontal="center"/>
    </xf>
    <xf numFmtId="0" fontId="34" fillId="0" borderId="11" xfId="0" applyFont="1" applyBorder="1" applyAlignment="1">
      <alignment horizontal="center" wrapText="1"/>
    </xf>
    <xf numFmtId="0" fontId="25" fillId="0" borderId="1" xfId="0" applyFont="1" applyBorder="1"/>
    <xf numFmtId="0" fontId="39" fillId="0" borderId="38" xfId="0" applyFont="1" applyBorder="1" applyAlignment="1">
      <alignment horizontal="center"/>
    </xf>
    <xf numFmtId="0" fontId="35" fillId="0" borderId="6" xfId="0" applyFont="1" applyBorder="1" applyAlignment="1">
      <alignment horizontal="center" wrapText="1"/>
    </xf>
    <xf numFmtId="0" fontId="29" fillId="0" borderId="2" xfId="0" applyFont="1" applyBorder="1"/>
    <xf numFmtId="0" fontId="34" fillId="0" borderId="6" xfId="0" applyFont="1" applyBorder="1" applyAlignment="1">
      <alignment horizontal="center"/>
    </xf>
    <xf numFmtId="0" fontId="39" fillId="0" borderId="38" xfId="0" applyFont="1" applyBorder="1" applyAlignment="1">
      <alignment horizontal="center" vertical="center"/>
    </xf>
    <xf numFmtId="0" fontId="38" fillId="0" borderId="6" xfId="0" applyFont="1" applyBorder="1" applyAlignment="1">
      <alignment wrapText="1"/>
    </xf>
    <xf numFmtId="0" fontId="34" fillId="0" borderId="11" xfId="0" applyFont="1" applyBorder="1" applyAlignment="1">
      <alignment horizontal="left" wrapText="1"/>
    </xf>
    <xf numFmtId="0" fontId="35" fillId="0" borderId="6" xfId="0" applyFont="1" applyBorder="1" applyAlignment="1">
      <alignment wrapText="1"/>
    </xf>
    <xf numFmtId="0" fontId="34" fillId="0" borderId="6" xfId="0" applyFont="1" applyBorder="1" applyAlignment="1">
      <alignment wrapText="1"/>
    </xf>
    <xf numFmtId="0" fontId="43" fillId="0" borderId="6" xfId="0" applyFont="1" applyBorder="1"/>
    <xf numFmtId="49" fontId="49" fillId="0" borderId="2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wrapText="1"/>
    </xf>
    <xf numFmtId="0" fontId="39" fillId="0" borderId="39" xfId="0" applyFont="1" applyBorder="1" applyAlignment="1">
      <alignment horizontal="center"/>
    </xf>
    <xf numFmtId="0" fontId="43" fillId="0" borderId="9" xfId="0" applyFont="1" applyBorder="1" applyAlignment="1">
      <alignment wrapText="1"/>
    </xf>
    <xf numFmtId="49" fontId="49" fillId="0" borderId="4" xfId="0" applyNumberFormat="1" applyFont="1" applyBorder="1" applyAlignment="1">
      <alignment horizontal="center"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0" fontId="43" fillId="0" borderId="35" xfId="0" applyFont="1" applyBorder="1" applyAlignment="1">
      <alignment wrapText="1"/>
    </xf>
    <xf numFmtId="49" fontId="42" fillId="0" borderId="36" xfId="0" applyNumberFormat="1" applyFont="1" applyBorder="1" applyAlignment="1">
      <alignment horizontal="center" vertical="center" wrapText="1"/>
    </xf>
    <xf numFmtId="49" fontId="42" fillId="0" borderId="4" xfId="0" applyNumberFormat="1" applyFont="1" applyBorder="1" applyAlignment="1">
      <alignment horizontal="center" vertical="center" wrapText="1"/>
    </xf>
    <xf numFmtId="0" fontId="38" fillId="0" borderId="35" xfId="0" applyFont="1" applyBorder="1" applyAlignment="1">
      <alignment wrapText="1"/>
    </xf>
    <xf numFmtId="49" fontId="48" fillId="0" borderId="36" xfId="0" applyNumberFormat="1" applyFont="1" applyBorder="1" applyAlignment="1">
      <alignment horizontal="center" vertical="center" wrapText="1"/>
    </xf>
    <xf numFmtId="49" fontId="48" fillId="0" borderId="2" xfId="0" applyNumberFormat="1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/>
    </xf>
    <xf numFmtId="0" fontId="43" fillId="0" borderId="28" xfId="0" applyFont="1" applyBorder="1" applyAlignment="1">
      <alignment wrapText="1"/>
    </xf>
    <xf numFmtId="49" fontId="48" fillId="0" borderId="3" xfId="0" applyNumberFormat="1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/>
    </xf>
    <xf numFmtId="0" fontId="38" fillId="0" borderId="5" xfId="0" applyFont="1" applyBorder="1" applyAlignment="1">
      <alignment wrapText="1"/>
    </xf>
    <xf numFmtId="49" fontId="48" fillId="0" borderId="42" xfId="0" applyNumberFormat="1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left"/>
    </xf>
    <xf numFmtId="49" fontId="48" fillId="0" borderId="0" xfId="0" applyNumberFormat="1" applyFont="1" applyAlignment="1">
      <alignment horizontal="center" vertical="center" wrapText="1"/>
    </xf>
    <xf numFmtId="0" fontId="35" fillId="0" borderId="5" xfId="0" applyFont="1" applyBorder="1" applyAlignment="1">
      <alignment wrapText="1"/>
    </xf>
    <xf numFmtId="0" fontId="34" fillId="0" borderId="11" xfId="0" applyFont="1" applyBorder="1" applyAlignment="1">
      <alignment wrapText="1"/>
    </xf>
    <xf numFmtId="49" fontId="48" fillId="0" borderId="1" xfId="0" applyNumberFormat="1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/>
    </xf>
    <xf numFmtId="0" fontId="35" fillId="0" borderId="5" xfId="0" applyFont="1" applyBorder="1" applyAlignment="1">
      <alignment vertical="center" wrapText="1"/>
    </xf>
    <xf numFmtId="0" fontId="28" fillId="0" borderId="42" xfId="0" applyFont="1" applyBorder="1"/>
    <xf numFmtId="0" fontId="39" fillId="0" borderId="3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2" xfId="0" applyFont="1" applyBorder="1"/>
    <xf numFmtId="0" fontId="34" fillId="0" borderId="44" xfId="0" applyFont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/>
    </xf>
    <xf numFmtId="0" fontId="35" fillId="0" borderId="44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38" fillId="0" borderId="6" xfId="0" applyFont="1" applyBorder="1" applyAlignment="1">
      <alignment horizontal="left" vertical="center" wrapText="1"/>
    </xf>
    <xf numFmtId="49" fontId="48" fillId="0" borderId="4" xfId="0" applyNumberFormat="1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15" fillId="0" borderId="0" xfId="0" applyFont="1"/>
    <xf numFmtId="164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33" fillId="0" borderId="0" xfId="0" applyFont="1"/>
    <xf numFmtId="164" fontId="31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31" fillId="0" borderId="23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 readingOrder="1"/>
    </xf>
    <xf numFmtId="44" fontId="16" fillId="0" borderId="0" xfId="2" applyFont="1" applyFill="1" applyBorder="1"/>
    <xf numFmtId="44" fontId="15" fillId="0" borderId="0" xfId="2" applyFont="1" applyFill="1" applyBorder="1"/>
    <xf numFmtId="43" fontId="15" fillId="0" borderId="0" xfId="1" applyFont="1" applyFill="1" applyBorder="1"/>
    <xf numFmtId="49" fontId="31" fillId="0" borderId="23" xfId="0" applyNumberFormat="1" applyFont="1" applyBorder="1" applyAlignment="1">
      <alignment horizontal="center" vertical="center"/>
    </xf>
    <xf numFmtId="49" fontId="33" fillId="0" borderId="23" xfId="0" applyNumberFormat="1" applyFont="1" applyBorder="1" applyAlignment="1">
      <alignment horizontal="center" vertical="top"/>
    </xf>
    <xf numFmtId="164" fontId="33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 wrapText="1"/>
    </xf>
    <xf numFmtId="49" fontId="33" fillId="0" borderId="23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53" xfId="0" applyNumberFormat="1" applyFont="1" applyBorder="1" applyAlignment="1">
      <alignment horizontal="center" vertical="center"/>
    </xf>
    <xf numFmtId="49" fontId="28" fillId="0" borderId="54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left" vertical="top" wrapText="1" readingOrder="1"/>
    </xf>
    <xf numFmtId="49" fontId="28" fillId="0" borderId="20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 readingOrder="1"/>
    </xf>
    <xf numFmtId="49" fontId="39" fillId="0" borderId="14" xfId="0" applyNumberFormat="1" applyFont="1" applyBorder="1" applyAlignment="1">
      <alignment horizontal="center" vertical="center"/>
    </xf>
    <xf numFmtId="49" fontId="39" fillId="0" borderId="53" xfId="0" applyNumberFormat="1" applyFont="1" applyBorder="1" applyAlignment="1">
      <alignment horizontal="center" vertical="center"/>
    </xf>
    <xf numFmtId="49" fontId="39" fillId="0" borderId="54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49" fontId="5" fillId="0" borderId="56" xfId="0" applyNumberFormat="1" applyFont="1" applyBorder="1" applyAlignment="1">
      <alignment horizontal="center" vertical="top"/>
    </xf>
    <xf numFmtId="49" fontId="5" fillId="0" borderId="57" xfId="0" applyNumberFormat="1" applyFont="1" applyBorder="1" applyAlignment="1">
      <alignment horizontal="center" vertical="top"/>
    </xf>
    <xf numFmtId="0" fontId="12" fillId="0" borderId="32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 readingOrder="1"/>
    </xf>
    <xf numFmtId="0" fontId="25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top"/>
    </xf>
    <xf numFmtId="165" fontId="29" fillId="0" borderId="0" xfId="0" applyNumberFormat="1" applyFont="1" applyAlignment="1">
      <alignment horizontal="center" vertical="top"/>
    </xf>
    <xf numFmtId="0" fontId="33" fillId="0" borderId="7" xfId="0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8" fillId="0" borderId="11" xfId="0" applyFont="1" applyBorder="1" applyAlignment="1">
      <alignment wrapText="1"/>
    </xf>
    <xf numFmtId="49" fontId="49" fillId="0" borderId="1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3" fillId="0" borderId="11" xfId="0" applyFont="1" applyBorder="1" applyAlignment="1">
      <alignment wrapText="1"/>
    </xf>
    <xf numFmtId="0" fontId="28" fillId="0" borderId="1" xfId="0" applyFont="1" applyBorder="1"/>
    <xf numFmtId="0" fontId="29" fillId="0" borderId="12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/>
    </xf>
    <xf numFmtId="0" fontId="28" fillId="0" borderId="4" xfId="0" applyFont="1" applyBorder="1"/>
    <xf numFmtId="0" fontId="29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9" fillId="2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right" vertical="center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right" vertical="center" wrapText="1"/>
    </xf>
    <xf numFmtId="1" fontId="32" fillId="0" borderId="23" xfId="0" applyNumberFormat="1" applyFont="1" applyBorder="1" applyAlignment="1">
      <alignment horizontal="center" vertical="center" wrapText="1"/>
    </xf>
    <xf numFmtId="0" fontId="34" fillId="0" borderId="9" xfId="0" applyFont="1" applyBorder="1" applyAlignment="1">
      <alignment wrapText="1"/>
    </xf>
    <xf numFmtId="49" fontId="49" fillId="0" borderId="36" xfId="0" applyNumberFormat="1" applyFont="1" applyBorder="1" applyAlignment="1">
      <alignment horizontal="center" vertical="center" wrapText="1"/>
    </xf>
    <xf numFmtId="0" fontId="35" fillId="0" borderId="9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/>
    </xf>
    <xf numFmtId="0" fontId="35" fillId="0" borderId="35" xfId="0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60" fillId="0" borderId="23" xfId="0" applyFont="1" applyBorder="1" applyAlignment="1">
      <alignment horizontal="left" vertical="center" wrapText="1"/>
    </xf>
    <xf numFmtId="167" fontId="33" fillId="0" borderId="8" xfId="0" applyNumberFormat="1" applyFont="1" applyBorder="1" applyAlignment="1">
      <alignment horizontal="center" vertical="center"/>
    </xf>
    <xf numFmtId="167" fontId="33" fillId="0" borderId="5" xfId="0" applyNumberFormat="1" applyFont="1" applyBorder="1" applyAlignment="1">
      <alignment horizontal="center" vertical="center"/>
    </xf>
    <xf numFmtId="167" fontId="33" fillId="0" borderId="31" xfId="0" applyNumberFormat="1" applyFont="1" applyBorder="1" applyAlignment="1">
      <alignment horizontal="center" vertical="center"/>
    </xf>
    <xf numFmtId="167" fontId="31" fillId="0" borderId="30" xfId="0" applyNumberFormat="1" applyFont="1" applyBorder="1" applyAlignment="1">
      <alignment horizontal="center" vertical="center"/>
    </xf>
    <xf numFmtId="167" fontId="33" fillId="0" borderId="6" xfId="0" applyNumberFormat="1" applyFont="1" applyBorder="1" applyAlignment="1">
      <alignment horizontal="center" vertical="center" wrapText="1"/>
    </xf>
    <xf numFmtId="49" fontId="51" fillId="0" borderId="23" xfId="0" applyNumberFormat="1" applyFont="1" applyBorder="1" applyAlignment="1">
      <alignment vertical="top" wrapText="1"/>
    </xf>
    <xf numFmtId="167" fontId="33" fillId="0" borderId="7" xfId="0" applyNumberFormat="1" applyFont="1" applyBorder="1" applyAlignment="1">
      <alignment horizontal="center" vertical="center" wrapText="1"/>
    </xf>
    <xf numFmtId="166" fontId="33" fillId="0" borderId="5" xfId="0" applyNumberFormat="1" applyFont="1" applyBorder="1" applyAlignment="1">
      <alignment horizontal="center" vertical="center"/>
    </xf>
    <xf numFmtId="166" fontId="33" fillId="0" borderId="30" xfId="0" applyNumberFormat="1" applyFont="1" applyBorder="1" applyAlignment="1">
      <alignment horizontal="center" vertical="center" wrapText="1"/>
    </xf>
    <xf numFmtId="2" fontId="15" fillId="0" borderId="0" xfId="0" applyNumberFormat="1" applyFont="1"/>
    <xf numFmtId="166" fontId="0" fillId="0" borderId="0" xfId="0" applyNumberFormat="1"/>
    <xf numFmtId="167" fontId="14" fillId="0" borderId="0" xfId="0" applyNumberFormat="1" applyFont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Continuous" vertical="center" wrapText="1"/>
    </xf>
    <xf numFmtId="49" fontId="25" fillId="0" borderId="23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30" fillId="0" borderId="23" xfId="0" quotePrefix="1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/>
    </xf>
    <xf numFmtId="49" fontId="29" fillId="0" borderId="23" xfId="0" applyNumberFormat="1" applyFont="1" applyBorder="1" applyAlignment="1">
      <alignment horizontal="left" vertical="center"/>
    </xf>
    <xf numFmtId="0" fontId="25" fillId="0" borderId="23" xfId="0" quotePrefix="1" applyFont="1" applyBorder="1" applyAlignment="1">
      <alignment horizontal="center" vertical="center"/>
    </xf>
    <xf numFmtId="0" fontId="31" fillId="0" borderId="23" xfId="0" applyFont="1" applyBorder="1" applyAlignment="1">
      <alignment vertical="center" wrapText="1"/>
    </xf>
    <xf numFmtId="0" fontId="27" fillId="0" borderId="23" xfId="0" applyFont="1" applyBorder="1" applyAlignment="1">
      <alignment horizontal="center" vertical="center"/>
    </xf>
    <xf numFmtId="0" fontId="34" fillId="0" borderId="23" xfId="0" applyFont="1" applyBorder="1" applyAlignment="1">
      <alignment vertical="center" wrapText="1"/>
    </xf>
    <xf numFmtId="0" fontId="32" fillId="0" borderId="23" xfId="0" applyFont="1" applyBorder="1" applyAlignment="1">
      <alignment vertical="center"/>
    </xf>
    <xf numFmtId="0" fontId="29" fillId="0" borderId="23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49" fontId="29" fillId="0" borderId="23" xfId="0" quotePrefix="1" applyNumberFormat="1" applyFont="1" applyBorder="1" applyAlignment="1">
      <alignment horizontal="center" vertical="center"/>
    </xf>
    <xf numFmtId="0" fontId="29" fillId="0" borderId="23" xfId="0" applyFont="1" applyBorder="1" applyAlignment="1">
      <alignment horizontal="left" vertical="center" wrapText="1" indent="1"/>
    </xf>
    <xf numFmtId="0" fontId="32" fillId="0" borderId="23" xfId="0" applyFont="1" applyBorder="1" applyAlignment="1">
      <alignment horizontal="center" vertical="center"/>
    </xf>
    <xf numFmtId="166" fontId="32" fillId="0" borderId="23" xfId="0" applyNumberFormat="1" applyFont="1" applyBorder="1" applyAlignment="1">
      <alignment horizontal="center" vertical="center"/>
    </xf>
    <xf numFmtId="166" fontId="27" fillId="0" borderId="23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left" vertical="center" wrapText="1" indent="1"/>
    </xf>
    <xf numFmtId="0" fontId="29" fillId="0" borderId="23" xfId="0" applyFont="1" applyBorder="1" applyAlignment="1">
      <alignment horizontal="left" vertical="center" wrapText="1" indent="2"/>
    </xf>
    <xf numFmtId="0" fontId="29" fillId="0" borderId="23" xfId="0" applyFont="1" applyBorder="1" applyAlignment="1">
      <alignment vertical="center"/>
    </xf>
    <xf numFmtId="0" fontId="29" fillId="0" borderId="23" xfId="0" applyFont="1" applyBorder="1" applyAlignment="1">
      <alignment horizontal="left" vertical="center" wrapText="1" indent="3"/>
    </xf>
    <xf numFmtId="49" fontId="29" fillId="0" borderId="23" xfId="0" applyNumberFormat="1" applyFont="1" applyBorder="1" applyAlignment="1">
      <alignment horizontal="centerContinuous" vertical="center"/>
    </xf>
    <xf numFmtId="49" fontId="25" fillId="0" borderId="23" xfId="0" quotePrefix="1" applyNumberFormat="1" applyFont="1" applyBorder="1" applyAlignment="1">
      <alignment horizontal="center" vertical="center"/>
    </xf>
    <xf numFmtId="1" fontId="27" fillId="0" borderId="23" xfId="0" applyNumberFormat="1" applyFont="1" applyBorder="1" applyAlignment="1">
      <alignment horizontal="center" vertical="center" wrapText="1"/>
    </xf>
    <xf numFmtId="0" fontId="27" fillId="0" borderId="23" xfId="0" applyFont="1" applyBorder="1" applyAlignment="1">
      <alignment vertical="center" wrapText="1"/>
    </xf>
    <xf numFmtId="0" fontId="27" fillId="0" borderId="23" xfId="0" applyFont="1" applyBorder="1" applyAlignment="1">
      <alignment vertical="center"/>
    </xf>
    <xf numFmtId="0" fontId="25" fillId="2" borderId="23" xfId="0" applyFont="1" applyFill="1" applyBorder="1" applyAlignment="1">
      <alignment horizontal="center" vertical="center" wrapText="1"/>
    </xf>
    <xf numFmtId="49" fontId="25" fillId="2" borderId="23" xfId="0" applyNumberFormat="1" applyFont="1" applyFill="1" applyBorder="1" applyAlignment="1">
      <alignment horizontal="center" vertical="center" wrapText="1"/>
    </xf>
    <xf numFmtId="0" fontId="39" fillId="2" borderId="23" xfId="0" applyFont="1" applyFill="1" applyBorder="1" applyAlignment="1">
      <alignment horizontal="center"/>
    </xf>
    <xf numFmtId="0" fontId="28" fillId="2" borderId="23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top" wrapText="1"/>
    </xf>
    <xf numFmtId="49" fontId="35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left" vertical="top" wrapText="1"/>
    </xf>
    <xf numFmtId="0" fontId="27" fillId="2" borderId="23" xfId="0" applyFont="1" applyFill="1" applyBorder="1" applyAlignment="1">
      <alignment horizontal="center" vertical="center" wrapText="1"/>
    </xf>
    <xf numFmtId="49" fontId="34" fillId="2" borderId="23" xfId="0" applyNumberFormat="1" applyFont="1" applyFill="1" applyBorder="1" applyAlignment="1">
      <alignment horizontal="center" vertical="center"/>
    </xf>
    <xf numFmtId="0" fontId="40" fillId="2" borderId="23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vertical="center" wrapText="1"/>
    </xf>
    <xf numFmtId="49" fontId="34" fillId="2" borderId="23" xfId="0" applyNumberFormat="1" applyFont="1" applyFill="1" applyBorder="1" applyAlignment="1">
      <alignment horizontal="center" vertical="center" wrapText="1"/>
    </xf>
    <xf numFmtId="0" fontId="38" fillId="2" borderId="23" xfId="0" applyFont="1" applyFill="1" applyBorder="1" applyAlignment="1">
      <alignment horizontal="left" vertical="center" wrapText="1"/>
    </xf>
    <xf numFmtId="49" fontId="35" fillId="0" borderId="23" xfId="0" applyNumberFormat="1" applyFont="1" applyBorder="1" applyAlignment="1">
      <alignment vertical="top" wrapText="1"/>
    </xf>
    <xf numFmtId="49" fontId="35" fillId="2" borderId="23" xfId="0" applyNumberFormat="1" applyFont="1" applyFill="1" applyBorder="1" applyAlignment="1">
      <alignment horizontal="center" vertical="center" wrapText="1"/>
    </xf>
    <xf numFmtId="49" fontId="42" fillId="0" borderId="23" xfId="0" applyNumberFormat="1" applyFont="1" applyBorder="1" applyAlignment="1">
      <alignment horizontal="center" vertical="center" wrapText="1"/>
    </xf>
    <xf numFmtId="49" fontId="38" fillId="0" borderId="23" xfId="0" applyNumberFormat="1" applyFont="1" applyBorder="1" applyAlignment="1">
      <alignment vertical="top" wrapText="1"/>
    </xf>
    <xf numFmtId="49" fontId="25" fillId="0" borderId="23" xfId="0" applyNumberFormat="1" applyFont="1" applyBorder="1" applyAlignment="1">
      <alignment vertical="top" wrapText="1"/>
    </xf>
    <xf numFmtId="0" fontId="35" fillId="0" borderId="23" xfId="0" applyFont="1" applyBorder="1" applyAlignment="1">
      <alignment horizontal="center"/>
    </xf>
    <xf numFmtId="0" fontId="35" fillId="0" borderId="23" xfId="0" applyFont="1" applyBorder="1" applyAlignment="1">
      <alignment vertical="top" wrapText="1"/>
    </xf>
    <xf numFmtId="0" fontId="35" fillId="0" borderId="23" xfId="0" applyFont="1" applyBorder="1" applyAlignment="1">
      <alignment horizontal="center" vertical="center" wrapText="1"/>
    </xf>
    <xf numFmtId="49" fontId="42" fillId="0" borderId="23" xfId="0" applyNumberFormat="1" applyFont="1" applyBorder="1" applyAlignment="1">
      <alignment vertical="top" wrapText="1"/>
    </xf>
    <xf numFmtId="49" fontId="42" fillId="0" borderId="23" xfId="0" applyNumberFormat="1" applyFont="1" applyBorder="1" applyAlignment="1">
      <alignment vertical="center" wrapText="1"/>
    </xf>
    <xf numFmtId="49" fontId="44" fillId="0" borderId="23" xfId="0" applyNumberFormat="1" applyFont="1" applyBorder="1" applyAlignment="1">
      <alignment vertical="top" wrapText="1"/>
    </xf>
    <xf numFmtId="49" fontId="29" fillId="2" borderId="23" xfId="0" applyNumberFormat="1" applyFont="1" applyFill="1" applyBorder="1" applyAlignment="1">
      <alignment horizontal="center" vertical="center" wrapText="1"/>
    </xf>
    <xf numFmtId="49" fontId="46" fillId="0" borderId="23" xfId="0" applyNumberFormat="1" applyFont="1" applyBorder="1" applyAlignment="1">
      <alignment vertical="top" wrapText="1"/>
    </xf>
    <xf numFmtId="49" fontId="47" fillId="0" borderId="23" xfId="0" applyNumberFormat="1" applyFont="1" applyBorder="1" applyAlignment="1">
      <alignment vertical="top" wrapText="1"/>
    </xf>
    <xf numFmtId="49" fontId="47" fillId="0" borderId="23" xfId="0" applyNumberFormat="1" applyFont="1" applyBorder="1" applyAlignment="1">
      <alignment vertical="center" wrapText="1"/>
    </xf>
    <xf numFmtId="49" fontId="46" fillId="0" borderId="23" xfId="0" applyNumberFormat="1" applyFont="1" applyBorder="1" applyAlignment="1">
      <alignment vertical="center" wrapText="1"/>
    </xf>
    <xf numFmtId="49" fontId="49" fillId="0" borderId="23" xfId="0" applyNumberFormat="1" applyFont="1" applyBorder="1" applyAlignment="1">
      <alignment vertical="top" wrapText="1"/>
    </xf>
    <xf numFmtId="0" fontId="34" fillId="0" borderId="23" xfId="0" applyFont="1" applyBorder="1" applyAlignment="1">
      <alignment vertical="top" wrapText="1"/>
    </xf>
    <xf numFmtId="0" fontId="28" fillId="2" borderId="23" xfId="0" applyFont="1" applyFill="1" applyBorder="1" applyAlignment="1">
      <alignment horizontal="center"/>
    </xf>
    <xf numFmtId="0" fontId="34" fillId="0" borderId="23" xfId="0" applyFont="1" applyBorder="1" applyAlignment="1">
      <alignment wrapText="1"/>
    </xf>
    <xf numFmtId="49" fontId="44" fillId="0" borderId="23" xfId="0" applyNumberFormat="1" applyFont="1" applyBorder="1" applyAlignment="1">
      <alignment vertical="center" wrapText="1"/>
    </xf>
    <xf numFmtId="0" fontId="38" fillId="2" borderId="23" xfId="0" applyFont="1" applyFill="1" applyBorder="1" applyAlignment="1">
      <alignment horizontal="left" vertical="top" wrapText="1"/>
    </xf>
    <xf numFmtId="0" fontId="28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vertical="top" wrapText="1"/>
    </xf>
    <xf numFmtId="0" fontId="42" fillId="0" borderId="23" xfId="0" applyFont="1" applyBorder="1" applyAlignment="1">
      <alignment horizontal="center" vertical="center" wrapText="1"/>
    </xf>
    <xf numFmtId="49" fontId="50" fillId="0" borderId="23" xfId="0" applyNumberFormat="1" applyFont="1" applyBorder="1" applyAlignment="1">
      <alignment horizontal="center" vertical="center" wrapText="1"/>
    </xf>
    <xf numFmtId="49" fontId="42" fillId="0" borderId="23" xfId="0" applyNumberFormat="1" applyFont="1" applyBorder="1" applyAlignment="1">
      <alignment horizontal="center" vertical="top" wrapText="1"/>
    </xf>
    <xf numFmtId="49" fontId="34" fillId="0" borderId="23" xfId="0" applyNumberFormat="1" applyFont="1" applyBorder="1" applyAlignment="1">
      <alignment wrapText="1"/>
    </xf>
    <xf numFmtId="0" fontId="42" fillId="0" borderId="23" xfId="0" applyFont="1" applyBorder="1" applyAlignment="1">
      <alignment horizontal="left" vertical="top" wrapText="1"/>
    </xf>
    <xf numFmtId="49" fontId="28" fillId="0" borderId="23" xfId="0" applyNumberFormat="1" applyFont="1" applyBorder="1" applyAlignment="1">
      <alignment horizontal="center" wrapText="1"/>
    </xf>
    <xf numFmtId="49" fontId="27" fillId="0" borderId="23" xfId="0" applyNumberFormat="1" applyFont="1" applyBorder="1" applyAlignment="1">
      <alignment wrapText="1"/>
    </xf>
    <xf numFmtId="49" fontId="25" fillId="2" borderId="23" xfId="0" applyNumberFormat="1" applyFont="1" applyFill="1" applyBorder="1" applyAlignment="1">
      <alignment horizontal="center" wrapText="1"/>
    </xf>
    <xf numFmtId="49" fontId="28" fillId="0" borderId="23" xfId="0" applyNumberFormat="1" applyFont="1" applyBorder="1" applyAlignment="1">
      <alignment horizontal="center" vertical="top" wrapText="1"/>
    </xf>
    <xf numFmtId="49" fontId="25" fillId="0" borderId="23" xfId="0" applyNumberFormat="1" applyFont="1" applyBorder="1" applyAlignment="1">
      <alignment wrapText="1"/>
    </xf>
    <xf numFmtId="49" fontId="38" fillId="0" borderId="23" xfId="0" applyNumberFormat="1" applyFont="1" applyBorder="1" applyAlignment="1">
      <alignment wrapText="1"/>
    </xf>
    <xf numFmtId="49" fontId="47" fillId="0" borderId="23" xfId="0" applyNumberFormat="1" applyFont="1" applyBorder="1" applyAlignment="1">
      <alignment horizontal="center" vertical="top" wrapText="1"/>
    </xf>
    <xf numFmtId="49" fontId="47" fillId="0" borderId="23" xfId="0" applyNumberFormat="1" applyFont="1" applyBorder="1" applyAlignment="1">
      <alignment horizontal="center" vertical="center" wrapText="1"/>
    </xf>
    <xf numFmtId="49" fontId="35" fillId="0" borderId="23" xfId="0" applyNumberFormat="1" applyFont="1" applyBorder="1" applyAlignment="1">
      <alignment wrapText="1"/>
    </xf>
    <xf numFmtId="49" fontId="28" fillId="0" borderId="23" xfId="0" applyNumberFormat="1" applyFont="1" applyBorder="1" applyAlignment="1">
      <alignment horizontal="center"/>
    </xf>
    <xf numFmtId="0" fontId="35" fillId="0" borderId="23" xfId="0" applyFont="1" applyBorder="1" applyAlignment="1">
      <alignment wrapText="1"/>
    </xf>
    <xf numFmtId="49" fontId="47" fillId="0" borderId="23" xfId="0" applyNumberFormat="1" applyFont="1" applyBorder="1" applyAlignment="1">
      <alignment horizontal="center" wrapText="1"/>
    </xf>
    <xf numFmtId="49" fontId="29" fillId="0" borderId="23" xfId="0" applyNumberFormat="1" applyFont="1" applyBorder="1" applyAlignment="1">
      <alignment wrapText="1"/>
    </xf>
    <xf numFmtId="49" fontId="2" fillId="0" borderId="23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wrapText="1"/>
    </xf>
    <xf numFmtId="49" fontId="11" fillId="0" borderId="23" xfId="0" applyNumberFormat="1" applyFont="1" applyBorder="1" applyAlignment="1">
      <alignment horizontal="center" vertical="center" wrapText="1"/>
    </xf>
    <xf numFmtId="49" fontId="51" fillId="0" borderId="23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/>
    <xf numFmtId="4" fontId="33" fillId="0" borderId="0" xfId="0" applyNumberFormat="1" applyFont="1" applyAlignment="1">
      <alignment horizontal="right" vertical="center"/>
    </xf>
    <xf numFmtId="4" fontId="31" fillId="0" borderId="23" xfId="0" applyNumberFormat="1" applyFont="1" applyBorder="1" applyAlignment="1">
      <alignment horizontal="right" vertical="center"/>
    </xf>
    <xf numFmtId="4" fontId="31" fillId="3" borderId="23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 wrapText="1"/>
    </xf>
    <xf numFmtId="0" fontId="25" fillId="0" borderId="23" xfId="0" applyFont="1" applyBorder="1" applyAlignment="1">
      <alignment horizontal="center" vertical="center" wrapText="1" readingOrder="1"/>
    </xf>
    <xf numFmtId="49" fontId="35" fillId="0" borderId="23" xfId="0" applyNumberFormat="1" applyFont="1" applyBorder="1" applyAlignment="1">
      <alignment horizontal="center" vertical="center" wrapText="1"/>
    </xf>
    <xf numFmtId="3" fontId="35" fillId="0" borderId="23" xfId="0" applyNumberFormat="1" applyFont="1" applyBorder="1" applyAlignment="1">
      <alignment horizontal="center" vertical="center" wrapText="1"/>
    </xf>
    <xf numFmtId="49" fontId="54" fillId="0" borderId="23" xfId="0" applyNumberFormat="1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 readingOrder="1"/>
    </xf>
    <xf numFmtId="4" fontId="54" fillId="0" borderId="23" xfId="0" applyNumberFormat="1" applyFont="1" applyBorder="1" applyAlignment="1">
      <alignment horizontal="right" vertical="center"/>
    </xf>
    <xf numFmtId="4" fontId="25" fillId="0" borderId="23" xfId="0" applyNumberFormat="1" applyFont="1" applyBorder="1" applyAlignment="1">
      <alignment horizontal="right" vertical="center"/>
    </xf>
    <xf numFmtId="0" fontId="33" fillId="0" borderId="23" xfId="0" applyFont="1" applyBorder="1" applyAlignment="1">
      <alignment vertical="center"/>
    </xf>
    <xf numFmtId="0" fontId="29" fillId="0" borderId="23" xfId="0" applyFont="1" applyBorder="1" applyAlignment="1">
      <alignment horizontal="left" vertical="top" wrapText="1" readingOrder="1"/>
    </xf>
    <xf numFmtId="4" fontId="31" fillId="2" borderId="23" xfId="0" applyNumberFormat="1" applyFont="1" applyFill="1" applyBorder="1" applyAlignment="1">
      <alignment horizontal="right" vertical="center"/>
    </xf>
    <xf numFmtId="0" fontId="36" fillId="0" borderId="23" xfId="0" applyFont="1" applyBorder="1" applyAlignment="1">
      <alignment horizontal="left" vertical="top" wrapText="1" readingOrder="1"/>
    </xf>
    <xf numFmtId="4" fontId="7" fillId="0" borderId="23" xfId="0" applyNumberFormat="1" applyFont="1" applyBorder="1" applyAlignment="1">
      <alignment horizontal="right" vertical="center"/>
    </xf>
    <xf numFmtId="0" fontId="29" fillId="0" borderId="23" xfId="0" applyFont="1" applyBorder="1" applyAlignment="1">
      <alignment vertical="center" wrapText="1" readingOrder="1"/>
    </xf>
    <xf numFmtId="49" fontId="29" fillId="0" borderId="23" xfId="0" applyNumberFormat="1" applyFont="1" applyBorder="1" applyAlignment="1">
      <alignment vertical="top" wrapText="1"/>
    </xf>
    <xf numFmtId="0" fontId="29" fillId="0" borderId="23" xfId="0" applyFont="1" applyBorder="1" applyAlignment="1">
      <alignment horizontal="left" vertical="center" wrapText="1" readingOrder="1"/>
    </xf>
    <xf numFmtId="4" fontId="15" fillId="0" borderId="23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horizontal="left" vertical="top" wrapText="1"/>
    </xf>
    <xf numFmtId="0" fontId="29" fillId="0" borderId="23" xfId="0" applyFont="1" applyBorder="1" applyAlignment="1">
      <alignment horizontal="left" vertical="top" wrapText="1"/>
    </xf>
    <xf numFmtId="4" fontId="16" fillId="0" borderId="23" xfId="0" applyNumberFormat="1" applyFont="1" applyBorder="1" applyAlignment="1">
      <alignment horizontal="right" vertical="center"/>
    </xf>
    <xf numFmtId="4" fontId="33" fillId="0" borderId="23" xfId="0" applyNumberFormat="1" applyFont="1" applyBorder="1" applyAlignment="1">
      <alignment horizontal="right" vertical="center"/>
    </xf>
    <xf numFmtId="0" fontId="31" fillId="0" borderId="23" xfId="0" applyFont="1" applyBorder="1" applyAlignment="1">
      <alignment horizontal="center" vertical="center" wrapText="1"/>
    </xf>
    <xf numFmtId="4" fontId="16" fillId="0" borderId="0" xfId="0" applyNumberFormat="1" applyFont="1"/>
    <xf numFmtId="4" fontId="27" fillId="0" borderId="23" xfId="0" applyNumberFormat="1" applyFont="1" applyBorder="1" applyAlignment="1">
      <alignment horizontal="center" vertical="center"/>
    </xf>
    <xf numFmtId="4" fontId="52" fillId="0" borderId="11" xfId="0" applyNumberFormat="1" applyFont="1" applyBorder="1" applyAlignment="1">
      <alignment horizontal="right" vertical="center"/>
    </xf>
    <xf numFmtId="4" fontId="14" fillId="0" borderId="11" xfId="0" applyNumberFormat="1" applyFont="1" applyBorder="1"/>
    <xf numFmtId="4" fontId="14" fillId="0" borderId="1" xfId="0" applyNumberFormat="1" applyFont="1" applyBorder="1"/>
    <xf numFmtId="4" fontId="23" fillId="0" borderId="6" xfId="0" applyNumberFormat="1" applyFont="1" applyBorder="1"/>
    <xf numFmtId="4" fontId="23" fillId="0" borderId="2" xfId="0" applyNumberFormat="1" applyFont="1" applyBorder="1"/>
    <xf numFmtId="4" fontId="4" fillId="0" borderId="6" xfId="0" applyNumberFormat="1" applyFont="1" applyBorder="1"/>
    <xf numFmtId="4" fontId="4" fillId="0" borderId="2" xfId="0" applyNumberFormat="1" applyFont="1" applyBorder="1"/>
    <xf numFmtId="4" fontId="14" fillId="0" borderId="6" xfId="0" applyNumberFormat="1" applyFont="1" applyBorder="1"/>
    <xf numFmtId="4" fontId="14" fillId="0" borderId="2" xfId="0" applyNumberFormat="1" applyFont="1" applyBorder="1"/>
    <xf numFmtId="4" fontId="14" fillId="0" borderId="9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4" fontId="4" fillId="0" borderId="9" xfId="0" applyNumberFormat="1" applyFont="1" applyBorder="1"/>
    <xf numFmtId="4" fontId="4" fillId="0" borderId="4" xfId="0" applyNumberFormat="1" applyFont="1" applyBorder="1"/>
    <xf numFmtId="4" fontId="14" fillId="0" borderId="2" xfId="0" applyNumberFormat="1" applyFont="1" applyBorder="1" applyAlignment="1">
      <alignment horizontal="right" vertical="center"/>
    </xf>
    <xf numFmtId="4" fontId="14" fillId="0" borderId="9" xfId="0" applyNumberFormat="1" applyFont="1" applyBorder="1"/>
    <xf numFmtId="4" fontId="14" fillId="0" borderId="4" xfId="0" applyNumberFormat="1" applyFont="1" applyBorder="1"/>
    <xf numFmtId="4" fontId="14" fillId="0" borderId="35" xfId="0" applyNumberFormat="1" applyFont="1" applyBorder="1"/>
    <xf numFmtId="4" fontId="14" fillId="0" borderId="46" xfId="0" applyNumberFormat="1" applyFont="1" applyBorder="1"/>
    <xf numFmtId="4" fontId="15" fillId="0" borderId="6" xfId="0" applyNumberFormat="1" applyFont="1" applyBorder="1"/>
    <xf numFmtId="4" fontId="15" fillId="0" borderId="11" xfId="0" applyNumberFormat="1" applyFont="1" applyBorder="1"/>
    <xf numFmtId="4" fontId="14" fillId="0" borderId="3" xfId="0" applyNumberFormat="1" applyFont="1" applyBorder="1"/>
    <xf numFmtId="4" fontId="14" fillId="0" borderId="52" xfId="0" applyNumberFormat="1" applyFont="1" applyBorder="1"/>
    <xf numFmtId="4" fontId="4" fillId="0" borderId="11" xfId="0" applyNumberFormat="1" applyFont="1" applyBorder="1"/>
    <xf numFmtId="4" fontId="4" fillId="0" borderId="1" xfId="0" applyNumberFormat="1" applyFont="1" applyBorder="1"/>
    <xf numFmtId="4" fontId="17" fillId="0" borderId="6" xfId="0" applyNumberFormat="1" applyFont="1" applyBorder="1"/>
    <xf numFmtId="4" fontId="17" fillId="0" borderId="2" xfId="0" applyNumberFormat="1" applyFont="1" applyBorder="1"/>
    <xf numFmtId="4" fontId="14" fillId="0" borderId="28" xfId="0" applyNumberFormat="1" applyFont="1" applyBorder="1"/>
    <xf numFmtId="4" fontId="17" fillId="0" borderId="28" xfId="0" applyNumberFormat="1" applyFont="1" applyBorder="1"/>
    <xf numFmtId="4" fontId="17" fillId="0" borderId="3" xfId="0" applyNumberFormat="1" applyFont="1" applyBorder="1"/>
    <xf numFmtId="4" fontId="16" fillId="0" borderId="6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4" fontId="14" fillId="0" borderId="1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6" fillId="0" borderId="23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168" fontId="14" fillId="0" borderId="28" xfId="0" applyNumberFormat="1" applyFont="1" applyBorder="1"/>
    <xf numFmtId="4" fontId="14" fillId="0" borderId="11" xfId="0" applyNumberFormat="1" applyFont="1" applyBorder="1" applyAlignment="1">
      <alignment horizontal="center" vertical="center"/>
    </xf>
    <xf numFmtId="49" fontId="28" fillId="0" borderId="48" xfId="0" applyNumberFormat="1" applyFont="1" applyBorder="1" applyAlignment="1">
      <alignment horizontal="center" vertical="center"/>
    </xf>
    <xf numFmtId="0" fontId="34" fillId="0" borderId="28" xfId="0" applyFont="1" applyBorder="1" applyAlignment="1">
      <alignment horizontal="left" vertical="top" wrapText="1"/>
    </xf>
    <xf numFmtId="4" fontId="14" fillId="0" borderId="9" xfId="0" applyNumberFormat="1" applyFont="1" applyBorder="1" applyAlignment="1">
      <alignment horizontal="right"/>
    </xf>
    <xf numFmtId="168" fontId="54" fillId="0" borderId="23" xfId="0" applyNumberFormat="1" applyFont="1" applyBorder="1" applyAlignment="1">
      <alignment horizontal="right" vertical="center"/>
    </xf>
    <xf numFmtId="168" fontId="25" fillId="0" borderId="23" xfId="0" applyNumberFormat="1" applyFont="1" applyBorder="1" applyAlignment="1">
      <alignment horizontal="right" vertical="center"/>
    </xf>
    <xf numFmtId="168" fontId="18" fillId="0" borderId="23" xfId="0" applyNumberFormat="1" applyFont="1" applyBorder="1" applyAlignment="1">
      <alignment horizontal="right" vertical="center"/>
    </xf>
    <xf numFmtId="167" fontId="2" fillId="0" borderId="0" xfId="0" applyNumberFormat="1" applyFont="1"/>
    <xf numFmtId="168" fontId="15" fillId="0" borderId="0" xfId="0" applyNumberFormat="1" applyFont="1"/>
    <xf numFmtId="167" fontId="29" fillId="0" borderId="23" xfId="0" applyNumberFormat="1" applyFont="1" applyBorder="1" applyAlignment="1">
      <alignment horizontal="center" vertical="center"/>
    </xf>
    <xf numFmtId="167" fontId="0" fillId="0" borderId="0" xfId="0" applyNumberFormat="1"/>
    <xf numFmtId="168" fontId="31" fillId="0" borderId="23" xfId="0" applyNumberFormat="1" applyFont="1" applyBorder="1" applyAlignment="1">
      <alignment horizontal="right" vertical="center"/>
    </xf>
    <xf numFmtId="168" fontId="36" fillId="0" borderId="23" xfId="0" applyNumberFormat="1" applyFont="1" applyBorder="1" applyAlignment="1">
      <alignment horizontal="right" vertical="center"/>
    </xf>
    <xf numFmtId="168" fontId="52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167" fontId="3" fillId="0" borderId="0" xfId="0" applyNumberFormat="1" applyFont="1"/>
    <xf numFmtId="168" fontId="15" fillId="0" borderId="0" xfId="0" applyNumberFormat="1" applyFont="1" applyAlignment="1">
      <alignment horizontal="center" vertical="center"/>
    </xf>
    <xf numFmtId="168" fontId="33" fillId="0" borderId="23" xfId="0" applyNumberFormat="1" applyFont="1" applyBorder="1" applyAlignment="1">
      <alignment horizontal="right" vertical="center"/>
    </xf>
    <xf numFmtId="4" fontId="14" fillId="0" borderId="0" xfId="0" applyNumberFormat="1" applyFont="1"/>
    <xf numFmtId="4" fontId="7" fillId="0" borderId="6" xfId="0" applyNumberFormat="1" applyFont="1" applyBorder="1"/>
    <xf numFmtId="4" fontId="7" fillId="0" borderId="2" xfId="0" applyNumberFormat="1" applyFont="1" applyBorder="1"/>
    <xf numFmtId="4" fontId="15" fillId="0" borderId="28" xfId="0" applyNumberFormat="1" applyFont="1" applyBorder="1"/>
    <xf numFmtId="4" fontId="15" fillId="0" borderId="3" xfId="0" applyNumberFormat="1" applyFont="1" applyBorder="1"/>
    <xf numFmtId="168" fontId="16" fillId="0" borderId="0" xfId="0" applyNumberFormat="1" applyFont="1"/>
    <xf numFmtId="4" fontId="18" fillId="0" borderId="23" xfId="0" applyNumberFormat="1" applyFont="1" applyBorder="1" applyAlignment="1">
      <alignment horizontal="right" vertical="center"/>
    </xf>
    <xf numFmtId="168" fontId="27" fillId="0" borderId="23" xfId="0" applyNumberFormat="1" applyFont="1" applyBorder="1" applyAlignment="1">
      <alignment horizontal="right" vertical="center"/>
    </xf>
    <xf numFmtId="167" fontId="33" fillId="3" borderId="23" xfId="0" applyNumberFormat="1" applyFont="1" applyFill="1" applyBorder="1" applyAlignment="1">
      <alignment horizontal="right" vertical="center" wrapText="1"/>
    </xf>
    <xf numFmtId="49" fontId="28" fillId="0" borderId="23" xfId="0" applyNumberFormat="1" applyFont="1" applyBorder="1" applyAlignment="1">
      <alignment horizontal="center" vertical="center" wrapText="1"/>
    </xf>
    <xf numFmtId="49" fontId="27" fillId="0" borderId="23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3" fillId="0" borderId="0" xfId="0" applyFont="1" applyAlignment="1">
      <alignment horizontal="center" vertical="center"/>
    </xf>
    <xf numFmtId="168" fontId="0" fillId="0" borderId="0" xfId="0" applyNumberFormat="1"/>
    <xf numFmtId="0" fontId="39" fillId="2" borderId="23" xfId="0" applyFont="1" applyFill="1" applyBorder="1" applyAlignment="1">
      <alignment horizontal="center" vertical="center"/>
    </xf>
    <xf numFmtId="168" fontId="52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32" fillId="0" borderId="23" xfId="0" applyNumberFormat="1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8" fillId="0" borderId="5" xfId="0" applyFont="1" applyBorder="1" applyAlignment="1">
      <alignment vertical="center"/>
    </xf>
    <xf numFmtId="49" fontId="39" fillId="0" borderId="5" xfId="0" applyNumberFormat="1" applyFont="1" applyBorder="1" applyAlignment="1">
      <alignment vertical="center"/>
    </xf>
    <xf numFmtId="0" fontId="31" fillId="0" borderId="5" xfId="0" applyFont="1" applyBorder="1" applyAlignment="1">
      <alignment vertical="center" wrapText="1" readingOrder="1"/>
    </xf>
    <xf numFmtId="4" fontId="17" fillId="0" borderId="5" xfId="0" applyNumberFormat="1" applyFont="1" applyBorder="1" applyAlignment="1">
      <alignment vertical="center"/>
    </xf>
    <xf numFmtId="3" fontId="36" fillId="0" borderId="23" xfId="0" applyNumberFormat="1" applyFont="1" applyBorder="1" applyAlignment="1">
      <alignment horizontal="center" vertical="center"/>
    </xf>
    <xf numFmtId="3" fontId="32" fillId="0" borderId="23" xfId="0" applyNumberFormat="1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168" fontId="27" fillId="0" borderId="23" xfId="0" applyNumberFormat="1" applyFont="1" applyBorder="1" applyAlignment="1">
      <alignment horizontal="center" vertical="center"/>
    </xf>
    <xf numFmtId="0" fontId="29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6" fontId="29" fillId="0" borderId="0" xfId="0" applyNumberFormat="1" applyFont="1" applyAlignment="1">
      <alignment horizontal="right"/>
    </xf>
    <xf numFmtId="166" fontId="29" fillId="2" borderId="0" xfId="0" applyNumberFormat="1" applyFont="1" applyFill="1" applyAlignment="1">
      <alignment vertical="center" wrapText="1"/>
    </xf>
    <xf numFmtId="0" fontId="29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/>
    </xf>
    <xf numFmtId="0" fontId="25" fillId="0" borderId="23" xfId="0" applyFont="1" applyBorder="1" applyAlignment="1">
      <alignment horizontal="right" vertical="center" wrapText="1"/>
    </xf>
    <xf numFmtId="4" fontId="27" fillId="0" borderId="23" xfId="0" applyNumberFormat="1" applyFont="1" applyBorder="1" applyAlignment="1">
      <alignment horizontal="right" vertical="center"/>
    </xf>
    <xf numFmtId="3" fontId="32" fillId="0" borderId="23" xfId="0" applyNumberFormat="1" applyFont="1" applyBorder="1" applyAlignment="1">
      <alignment horizontal="right" vertical="center"/>
    </xf>
    <xf numFmtId="3" fontId="25" fillId="0" borderId="23" xfId="0" applyNumberFormat="1" applyFont="1" applyBorder="1" applyAlignment="1">
      <alignment horizontal="right" vertical="center"/>
    </xf>
    <xf numFmtId="3" fontId="27" fillId="0" borderId="23" xfId="0" applyNumberFormat="1" applyFont="1" applyBorder="1" applyAlignment="1">
      <alignment horizontal="right" vertical="center"/>
    </xf>
    <xf numFmtId="0" fontId="29" fillId="0" borderId="0" xfId="0" applyFont="1" applyAlignment="1">
      <alignment horizontal="right"/>
    </xf>
    <xf numFmtId="167" fontId="27" fillId="0" borderId="23" xfId="0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60" fillId="0" borderId="23" xfId="0" applyFont="1" applyBorder="1" applyAlignment="1">
      <alignment wrapText="1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3" fillId="3" borderId="23" xfId="0" applyFont="1" applyFill="1" applyBorder="1" applyAlignment="1">
      <alignment vertical="center"/>
    </xf>
    <xf numFmtId="49" fontId="33" fillId="3" borderId="23" xfId="0" applyNumberFormat="1" applyFont="1" applyFill="1" applyBorder="1" applyAlignment="1">
      <alignment horizontal="center" vertical="center"/>
    </xf>
    <xf numFmtId="0" fontId="33" fillId="3" borderId="23" xfId="0" applyFont="1" applyFill="1" applyBorder="1" applyAlignment="1">
      <alignment horizontal="center" vertical="center"/>
    </xf>
    <xf numFmtId="0" fontId="29" fillId="3" borderId="23" xfId="0" applyFont="1" applyFill="1" applyBorder="1" applyAlignment="1">
      <alignment horizontal="left" vertical="top" wrapText="1" readingOrder="1"/>
    </xf>
    <xf numFmtId="4" fontId="31" fillId="3" borderId="23" xfId="0" applyNumberFormat="1" applyFont="1" applyFill="1" applyBorder="1" applyAlignment="1">
      <alignment horizontal="right" vertical="center"/>
    </xf>
    <xf numFmtId="0" fontId="15" fillId="3" borderId="0" xfId="0" applyFont="1" applyFill="1"/>
    <xf numFmtId="4" fontId="52" fillId="0" borderId="23" xfId="0" applyNumberFormat="1" applyFont="1" applyBorder="1" applyAlignment="1">
      <alignment horizontal="right" vertical="center"/>
    </xf>
    <xf numFmtId="168" fontId="52" fillId="0" borderId="23" xfId="0" applyNumberFormat="1" applyFont="1" applyBorder="1" applyAlignment="1">
      <alignment horizontal="right" vertical="center" wrapText="1"/>
    </xf>
    <xf numFmtId="168" fontId="54" fillId="0" borderId="23" xfId="0" applyNumberFormat="1" applyFont="1" applyBorder="1" applyAlignment="1">
      <alignment horizontal="right" vertical="center" wrapText="1"/>
    </xf>
    <xf numFmtId="168" fontId="32" fillId="0" borderId="23" xfId="0" applyNumberFormat="1" applyFont="1" applyBorder="1" applyAlignment="1">
      <alignment horizontal="right" vertical="center" wrapText="1"/>
    </xf>
    <xf numFmtId="168" fontId="27" fillId="0" borderId="23" xfId="0" applyNumberFormat="1" applyFont="1" applyBorder="1" applyAlignment="1">
      <alignment horizontal="right" vertical="center" wrapText="1"/>
    </xf>
    <xf numFmtId="168" fontId="32" fillId="0" borderId="23" xfId="0" applyNumberFormat="1" applyFont="1" applyBorder="1" applyAlignment="1">
      <alignment horizontal="right" vertical="center"/>
    </xf>
    <xf numFmtId="168" fontId="32" fillId="3" borderId="23" xfId="0" applyNumberFormat="1" applyFont="1" applyFill="1" applyBorder="1" applyAlignment="1">
      <alignment horizontal="right" vertical="center"/>
    </xf>
    <xf numFmtId="168" fontId="27" fillId="3" borderId="23" xfId="0" applyNumberFormat="1" applyFont="1" applyFill="1" applyBorder="1" applyAlignment="1">
      <alignment horizontal="right" vertical="center" wrapText="1"/>
    </xf>
    <xf numFmtId="168" fontId="32" fillId="3" borderId="23" xfId="0" applyNumberFormat="1" applyFont="1" applyFill="1" applyBorder="1" applyAlignment="1">
      <alignment horizontal="right" vertical="center" wrapText="1"/>
    </xf>
    <xf numFmtId="168" fontId="59" fillId="3" borderId="23" xfId="0" applyNumberFormat="1" applyFont="1" applyFill="1" applyBorder="1" applyAlignment="1">
      <alignment horizontal="right" vertical="center"/>
    </xf>
    <xf numFmtId="168" fontId="59" fillId="0" borderId="23" xfId="0" applyNumberFormat="1" applyFont="1" applyBorder="1" applyAlignment="1">
      <alignment horizontal="right" vertical="center"/>
    </xf>
    <xf numFmtId="168" fontId="33" fillId="3" borderId="2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66" fontId="29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right" vertical="center" wrapText="1"/>
    </xf>
    <xf numFmtId="0" fontId="39" fillId="2" borderId="23" xfId="0" applyFont="1" applyFill="1" applyBorder="1" applyAlignment="1">
      <alignment horizontal="right" vertical="center"/>
    </xf>
    <xf numFmtId="168" fontId="52" fillId="0" borderId="23" xfId="0" applyNumberFormat="1" applyFont="1" applyBorder="1" applyAlignment="1">
      <alignment horizontal="right" vertical="center"/>
    </xf>
    <xf numFmtId="4" fontId="32" fillId="0" borderId="23" xfId="0" applyNumberFormat="1" applyFont="1" applyBorder="1" applyAlignment="1">
      <alignment horizontal="right" vertical="center"/>
    </xf>
    <xf numFmtId="4" fontId="32" fillId="2" borderId="23" xfId="0" applyNumberFormat="1" applyFont="1" applyFill="1" applyBorder="1" applyAlignment="1">
      <alignment horizontal="right" vertical="center"/>
    </xf>
    <xf numFmtId="4" fontId="27" fillId="2" borderId="23" xfId="0" applyNumberFormat="1" applyFont="1" applyFill="1" applyBorder="1" applyAlignment="1">
      <alignment horizontal="right" vertical="center"/>
    </xf>
    <xf numFmtId="3" fontId="52" fillId="0" borderId="23" xfId="0" applyNumberFormat="1" applyFont="1" applyBorder="1" applyAlignment="1">
      <alignment horizontal="right" vertical="center"/>
    </xf>
    <xf numFmtId="4" fontId="0" fillId="0" borderId="23" xfId="0" applyNumberForma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67" fontId="3" fillId="0" borderId="35" xfId="0" applyNumberFormat="1" applyFont="1" applyBorder="1" applyAlignment="1">
      <alignment horizontal="center" vertical="center"/>
    </xf>
    <xf numFmtId="166" fontId="7" fillId="0" borderId="45" xfId="0" applyNumberFormat="1" applyFont="1" applyBorder="1" applyAlignment="1">
      <alignment horizontal="center" vertical="center"/>
    </xf>
    <xf numFmtId="167" fontId="3" fillId="0" borderId="4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7" fontId="15" fillId="0" borderId="6" xfId="0" applyNumberFormat="1" applyFont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167" fontId="15" fillId="0" borderId="8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7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53" fillId="0" borderId="35" xfId="0" applyFont="1" applyBorder="1" applyAlignment="1">
      <alignment horizontal="center" vertical="center"/>
    </xf>
    <xf numFmtId="0" fontId="53" fillId="0" borderId="45" xfId="0" applyFont="1" applyBorder="1" applyAlignment="1">
      <alignment horizontal="center" vertical="center" wrapText="1"/>
    </xf>
    <xf numFmtId="0" fontId="53" fillId="0" borderId="47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 vertical="center"/>
    </xf>
    <xf numFmtId="0" fontId="53" fillId="0" borderId="48" xfId="0" applyFont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50" xfId="0" applyFont="1" applyBorder="1" applyAlignment="1">
      <alignment horizontal="center" vertical="center" wrapText="1"/>
    </xf>
    <xf numFmtId="0" fontId="53" fillId="0" borderId="5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166" fontId="29" fillId="0" borderId="9" xfId="0" applyNumberFormat="1" applyFont="1" applyBorder="1" applyAlignment="1">
      <alignment horizontal="center" vertical="center"/>
    </xf>
    <xf numFmtId="166" fontId="29" fillId="0" borderId="14" xfId="0" applyNumberFormat="1" applyFont="1" applyBorder="1" applyAlignment="1">
      <alignment horizontal="center" vertical="center"/>
    </xf>
    <xf numFmtId="167" fontId="29" fillId="0" borderId="11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169" fontId="31" fillId="0" borderId="31" xfId="0" applyNumberFormat="1" applyFont="1" applyBorder="1" applyAlignment="1">
      <alignment horizontal="center" vertical="center"/>
    </xf>
    <xf numFmtId="169" fontId="33" fillId="0" borderId="32" xfId="0" applyNumberFormat="1" applyFont="1" applyBorder="1" applyAlignment="1">
      <alignment horizontal="center" vertical="center"/>
    </xf>
    <xf numFmtId="169" fontId="33" fillId="0" borderId="5" xfId="0" applyNumberFormat="1" applyFont="1" applyBorder="1" applyAlignment="1">
      <alignment horizontal="center" vertical="center"/>
    </xf>
    <xf numFmtId="169" fontId="29" fillId="0" borderId="13" xfId="0" applyNumberFormat="1" applyFont="1" applyBorder="1" applyAlignment="1">
      <alignment horizontal="center" vertical="center"/>
    </xf>
    <xf numFmtId="169" fontId="31" fillId="0" borderId="5" xfId="0" applyNumberFormat="1" applyFont="1" applyBorder="1" applyAlignment="1">
      <alignment horizontal="center" vertical="center"/>
    </xf>
    <xf numFmtId="170" fontId="59" fillId="0" borderId="0" xfId="0" applyNumberFormat="1" applyFont="1" applyAlignment="1">
      <alignment vertical="center"/>
    </xf>
    <xf numFmtId="170" fontId="31" fillId="0" borderId="23" xfId="0" applyNumberFormat="1" applyFont="1" applyBorder="1" applyAlignment="1">
      <alignment horizontal="right" vertical="center"/>
    </xf>
    <xf numFmtId="167" fontId="27" fillId="0" borderId="23" xfId="0" applyNumberFormat="1" applyFont="1" applyBorder="1" applyAlignment="1">
      <alignment horizontal="center" vertical="center"/>
    </xf>
    <xf numFmtId="168" fontId="52" fillId="0" borderId="23" xfId="0" applyNumberFormat="1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9" fillId="2" borderId="0" xfId="0" applyFont="1" applyFill="1" applyAlignment="1">
      <alignment horizontal="right" vertical="center"/>
    </xf>
    <xf numFmtId="0" fontId="5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top" wrapText="1"/>
    </xf>
    <xf numFmtId="0" fontId="29" fillId="2" borderId="0" xfId="0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 vertical="top"/>
    </xf>
    <xf numFmtId="0" fontId="27" fillId="0" borderId="0" xfId="0" applyFont="1" applyAlignment="1">
      <alignment horizontal="center"/>
    </xf>
    <xf numFmtId="0" fontId="25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right" vertical="center" wrapText="1"/>
    </xf>
    <xf numFmtId="0" fontId="29" fillId="0" borderId="0" xfId="0" applyFont="1" applyAlignment="1">
      <alignment horizontal="center"/>
    </xf>
    <xf numFmtId="0" fontId="0" fillId="0" borderId="0" xfId="0" applyAlignment="1">
      <alignment horizontal="right"/>
    </xf>
    <xf numFmtId="166" fontId="29" fillId="2" borderId="0" xfId="0" applyNumberFormat="1" applyFont="1" applyFill="1" applyAlignment="1">
      <alignment horizontal="right" vertical="center" wrapText="1"/>
    </xf>
    <xf numFmtId="0" fontId="25" fillId="0" borderId="59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" fillId="0" borderId="0" xfId="0" applyFont="1"/>
    <xf numFmtId="0" fontId="34" fillId="0" borderId="41" xfId="0" applyFont="1" applyBorder="1" applyAlignment="1">
      <alignment horizontal="center" vertical="center"/>
    </xf>
    <xf numFmtId="0" fontId="34" fillId="0" borderId="58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5" fillId="0" borderId="59" xfId="0" applyFont="1" applyBorder="1" applyAlignment="1">
      <alignment horizontal="center" vertical="center" wrapText="1" readingOrder="1"/>
    </xf>
    <xf numFmtId="0" fontId="25" fillId="0" borderId="32" xfId="0" applyFont="1" applyBorder="1" applyAlignment="1">
      <alignment horizontal="center" vertical="center" wrapText="1" readingOrder="1"/>
    </xf>
    <xf numFmtId="0" fontId="36" fillId="0" borderId="60" xfId="0" applyFont="1" applyBorder="1" applyAlignment="1">
      <alignment horizontal="center" vertical="center" wrapText="1"/>
    </xf>
    <xf numFmtId="0" fontId="36" fillId="0" borderId="56" xfId="0" applyFont="1" applyBorder="1" applyAlignment="1">
      <alignment horizontal="center" vertical="center" wrapText="1"/>
    </xf>
    <xf numFmtId="165" fontId="36" fillId="0" borderId="60" xfId="0" applyNumberFormat="1" applyFont="1" applyBorder="1" applyAlignment="1">
      <alignment horizontal="center" vertical="center" wrapText="1"/>
    </xf>
    <xf numFmtId="165" fontId="36" fillId="0" borderId="56" xfId="0" applyNumberFormat="1" applyFont="1" applyBorder="1" applyAlignment="1">
      <alignment horizontal="center" vertical="center" wrapText="1"/>
    </xf>
    <xf numFmtId="165" fontId="36" fillId="0" borderId="61" xfId="0" applyNumberFormat="1" applyFont="1" applyBorder="1" applyAlignment="1">
      <alignment horizontal="center" vertical="center" wrapText="1"/>
    </xf>
    <xf numFmtId="165" fontId="36" fillId="0" borderId="6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6" xfId="0" applyFont="1" applyBorder="1" applyAlignment="1">
      <alignment horizontal="right" vertical="center" wrapText="1"/>
    </xf>
    <xf numFmtId="0" fontId="25" fillId="0" borderId="20" xfId="0" applyFont="1" applyBorder="1" applyAlignment="1">
      <alignment horizontal="right" vertical="center" wrapText="1"/>
    </xf>
    <xf numFmtId="164" fontId="29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25" fillId="2" borderId="66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67" xfId="0" applyFont="1" applyFill="1" applyBorder="1" applyAlignment="1">
      <alignment horizontal="center" vertical="center" wrapText="1"/>
    </xf>
    <xf numFmtId="0" fontId="39" fillId="2" borderId="41" xfId="0" applyFont="1" applyFill="1" applyBorder="1" applyAlignment="1">
      <alignment horizontal="center"/>
    </xf>
    <xf numFmtId="0" fontId="39" fillId="2" borderId="58" xfId="0" applyFont="1" applyFill="1" applyBorder="1" applyAlignment="1">
      <alignment horizontal="center"/>
    </xf>
    <xf numFmtId="0" fontId="25" fillId="0" borderId="41" xfId="0" applyFont="1" applyBorder="1" applyAlignment="1">
      <alignment horizontal="center" wrapText="1"/>
    </xf>
    <xf numFmtId="0" fontId="25" fillId="0" borderId="58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5" fillId="2" borderId="59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5" fillId="2" borderId="59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5" fillId="2" borderId="41" xfId="0" applyFont="1" applyFill="1" applyBorder="1" applyAlignment="1">
      <alignment horizontal="center" vertical="center" wrapText="1"/>
    </xf>
    <xf numFmtId="0" fontId="35" fillId="2" borderId="58" xfId="0" applyFont="1" applyFill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59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5" fillId="0" borderId="23" xfId="0" applyFont="1" applyBorder="1" applyAlignment="1">
      <alignment horizontal="center" vertical="center" wrapText="1" readingOrder="1"/>
    </xf>
    <xf numFmtId="4" fontId="25" fillId="0" borderId="26" xfId="0" applyNumberFormat="1" applyFont="1" applyBorder="1" applyAlignment="1">
      <alignment horizontal="center" vertical="center" wrapText="1"/>
    </xf>
    <xf numFmtId="4" fontId="25" fillId="0" borderId="20" xfId="0" applyNumberFormat="1" applyFont="1" applyBorder="1" applyAlignment="1">
      <alignment horizontal="center" vertical="center" wrapText="1"/>
    </xf>
    <xf numFmtId="4" fontId="29" fillId="0" borderId="2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6" fillId="0" borderId="23" xfId="0" applyFont="1" applyBorder="1" applyAlignment="1">
      <alignment horizontal="center" vertical="center" textRotation="90" wrapText="1"/>
    </xf>
    <xf numFmtId="165" fontId="36" fillId="0" borderId="23" xfId="0" applyNumberFormat="1" applyFont="1" applyBorder="1" applyAlignment="1">
      <alignment horizontal="center" vertical="center" textRotation="90" wrapText="1"/>
    </xf>
    <xf numFmtId="4" fontId="28" fillId="0" borderId="0" xfId="0" applyNumberFormat="1" applyFont="1" applyAlignment="1">
      <alignment horizontal="righ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37</xdr:row>
      <xdr:rowOff>57150</xdr:rowOff>
    </xdr:from>
    <xdr:to>
      <xdr:col>5</xdr:col>
      <xdr:colOff>24862</xdr:colOff>
      <xdr:row>41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8D1BA7-5470-44CB-A646-6A620E55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7400925"/>
          <a:ext cx="149171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d795954ec4854fd/Desktop/2024/&#1363;&#1400;&#1408;&#1393;&#1377;&#1412;&#1398;&#1398;&#1400;&#1410;&#1385;&#1397;&#1400;&#1410;&#1398;/2.3.4.%20&#1392;&#1377;&#1406;&#1381;&#1388;&#1406;&#1377;&#1390;%202024.xls" TargetMode="External"/><Relationship Id="rId1" Type="http://schemas.openxmlformats.org/officeDocument/2006/relationships/externalLinkPath" Target="https://d.docs.live.net/cd795954ec4854fd/Desktop/&#1329;&#1387;&#1380;&#1377;%202024/2.3.4.%20&#1392;&#1377;&#1406;&#1381;&#1388;&#1406;&#1377;&#1390;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Գ.հ.ԱՊԱՌՔ"/>
      <sheetName val="EKAMUT - 2022"/>
      <sheetName val="Ekamut-2022"/>
      <sheetName val="Եկամուտ-2024"/>
      <sheetName val="Ծախս-գործ-2024"/>
      <sheetName val="Ծախս-տնտ-2024"/>
      <sheetName val="CAXS.GORCAR- 2022"/>
      <sheetName val="CAXS.TNTESAG- 2022"/>
    </sheetNames>
    <sheetDataSet>
      <sheetData sheetId="0"/>
      <sheetData sheetId="1"/>
      <sheetData sheetId="2"/>
      <sheetData sheetId="3">
        <row r="6">
          <cell r="E6">
            <v>20000</v>
          </cell>
        </row>
        <row r="16">
          <cell r="E16">
            <v>17300</v>
          </cell>
        </row>
        <row r="26">
          <cell r="E26">
            <v>138000</v>
          </cell>
        </row>
        <row r="36">
          <cell r="E36">
            <v>246000</v>
          </cell>
        </row>
        <row r="47">
          <cell r="E47">
            <v>17737.421999999999</v>
          </cell>
        </row>
        <row r="72">
          <cell r="E72">
            <v>82700</v>
          </cell>
        </row>
        <row r="92">
          <cell r="E92">
            <v>761424.27800000005</v>
          </cell>
        </row>
      </sheetData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3"/>
  <sheetViews>
    <sheetView topLeftCell="A37" zoomScaleNormal="100" workbookViewId="0">
      <selection activeCell="E44" sqref="E44"/>
    </sheetView>
  </sheetViews>
  <sheetFormatPr defaultRowHeight="13.5" outlineLevelCol="1" x14ac:dyDescent="0.2"/>
  <cols>
    <col min="1" max="1" width="6" style="74" customWidth="1"/>
    <col min="2" max="2" width="17.28515625" style="73" customWidth="1"/>
    <col min="3" max="3" width="9.28515625" style="247" customWidth="1"/>
    <col min="4" max="4" width="8.7109375" style="73" customWidth="1" outlineLevel="1"/>
    <col min="5" max="5" width="12.42578125" style="256" customWidth="1"/>
    <col min="6" max="6" width="7.5703125" style="248" customWidth="1"/>
    <col min="7" max="7" width="8.42578125" style="248" customWidth="1"/>
    <col min="8" max="8" width="5.5703125" style="74" customWidth="1"/>
    <col min="9" max="9" width="9.7109375" style="74" customWidth="1"/>
    <col min="10" max="10" width="8.5703125" style="74" customWidth="1"/>
    <col min="11" max="11" width="13" style="74" customWidth="1"/>
    <col min="12" max="16384" width="9.140625" style="74"/>
  </cols>
  <sheetData>
    <row r="1" spans="2:14" x14ac:dyDescent="0.2">
      <c r="F1" s="634"/>
      <c r="G1" s="634"/>
      <c r="H1" s="634"/>
      <c r="I1" s="634"/>
      <c r="J1" s="634"/>
    </row>
    <row r="2" spans="2:14" ht="17.25" customHeight="1" x14ac:dyDescent="0.2">
      <c r="B2" s="236"/>
      <c r="D2" s="74"/>
      <c r="E2" s="74"/>
      <c r="G2" s="651"/>
      <c r="H2" s="651"/>
      <c r="I2" s="651"/>
      <c r="J2" s="651"/>
      <c r="K2" s="257"/>
    </row>
    <row r="3" spans="2:14" ht="17.25" customHeight="1" x14ac:dyDescent="0.2">
      <c r="B3" s="236"/>
      <c r="D3" s="74"/>
      <c r="E3" s="74"/>
      <c r="G3" s="651"/>
      <c r="H3" s="651"/>
      <c r="I3" s="651"/>
      <c r="J3" s="651"/>
      <c r="K3" s="257"/>
    </row>
    <row r="4" spans="2:14" ht="21.75" customHeight="1" x14ac:dyDescent="0.2">
      <c r="B4" s="236"/>
      <c r="D4" s="74"/>
      <c r="E4" s="74"/>
      <c r="G4" s="651"/>
      <c r="H4" s="651"/>
      <c r="I4" s="651"/>
      <c r="J4" s="651"/>
      <c r="K4" s="257"/>
    </row>
    <row r="5" spans="2:14" ht="17.25" x14ac:dyDescent="0.2">
      <c r="B5" s="236"/>
      <c r="D5" s="74"/>
      <c r="E5" s="74"/>
      <c r="G5" s="651"/>
      <c r="H5" s="651"/>
      <c r="I5" s="651"/>
      <c r="J5" s="651"/>
      <c r="K5" s="257"/>
    </row>
    <row r="6" spans="2:14" ht="32.25" customHeight="1" x14ac:dyDescent="0.2">
      <c r="B6" s="236"/>
      <c r="D6" s="74"/>
      <c r="E6" s="74"/>
      <c r="G6" s="651"/>
      <c r="H6" s="651"/>
      <c r="I6" s="651"/>
      <c r="J6" s="651"/>
      <c r="K6" s="257"/>
    </row>
    <row r="7" spans="2:14" ht="16.5" customHeight="1" x14ac:dyDescent="0.2">
      <c r="B7" s="249"/>
      <c r="C7" s="249"/>
      <c r="D7" s="249"/>
      <c r="E7" s="249"/>
      <c r="F7" s="250"/>
      <c r="G7" s="651"/>
      <c r="H7" s="651"/>
      <c r="I7" s="651"/>
      <c r="J7" s="651"/>
      <c r="K7" s="257"/>
    </row>
    <row r="8" spans="2:14" ht="18" thickBot="1" x14ac:dyDescent="0.25">
      <c r="B8" s="648" t="s">
        <v>0</v>
      </c>
      <c r="C8" s="648"/>
      <c r="D8" s="648"/>
      <c r="E8" s="648"/>
      <c r="F8" s="648"/>
      <c r="G8" s="650" t="s">
        <v>1</v>
      </c>
      <c r="H8" s="650"/>
      <c r="I8" s="650"/>
      <c r="J8" s="650"/>
      <c r="K8" s="253"/>
      <c r="L8" s="250"/>
      <c r="M8" s="250"/>
      <c r="N8" s="250"/>
    </row>
    <row r="9" spans="2:14" x14ac:dyDescent="0.2">
      <c r="B9" s="647" t="s">
        <v>2</v>
      </c>
      <c r="C9" s="647"/>
      <c r="D9" s="647"/>
      <c r="E9" s="647"/>
      <c r="F9" s="74"/>
      <c r="G9" s="74"/>
    </row>
    <row r="10" spans="2:14" ht="17.25" x14ac:dyDescent="0.2">
      <c r="B10" s="252"/>
      <c r="C10" s="252"/>
      <c r="D10" s="252"/>
      <c r="E10" s="252"/>
      <c r="F10" s="252"/>
      <c r="G10" s="252"/>
      <c r="H10" s="252"/>
    </row>
    <row r="11" spans="2:14" ht="18" thickBot="1" x14ac:dyDescent="0.25">
      <c r="B11" s="648" t="s">
        <v>3</v>
      </c>
      <c r="C11" s="649"/>
      <c r="D11" s="649"/>
      <c r="E11" s="649"/>
      <c r="F11" s="649"/>
      <c r="G11" s="636" t="s">
        <v>4</v>
      </c>
      <c r="H11" s="636"/>
      <c r="I11" s="636"/>
    </row>
    <row r="12" spans="2:14" x14ac:dyDescent="0.2">
      <c r="B12" s="647" t="s">
        <v>5</v>
      </c>
      <c r="C12" s="647"/>
      <c r="D12" s="647"/>
      <c r="E12" s="647"/>
      <c r="F12" s="647"/>
      <c r="G12" s="74"/>
    </row>
    <row r="13" spans="2:14" x14ac:dyDescent="0.2">
      <c r="B13" s="251"/>
      <c r="C13" s="251"/>
      <c r="D13" s="251"/>
      <c r="E13" s="251"/>
      <c r="F13" s="251"/>
      <c r="G13" s="74"/>
    </row>
    <row r="14" spans="2:14" x14ac:dyDescent="0.2">
      <c r="D14" s="74"/>
      <c r="E14" s="74"/>
      <c r="F14" s="74"/>
      <c r="G14" s="74"/>
    </row>
    <row r="15" spans="2:14" ht="17.25" x14ac:dyDescent="0.2">
      <c r="D15" s="74"/>
      <c r="E15" s="253"/>
      <c r="F15" s="74"/>
      <c r="G15" s="74"/>
    </row>
    <row r="16" spans="2:14" x14ac:dyDescent="0.2">
      <c r="D16" s="74"/>
      <c r="E16" s="74"/>
      <c r="F16" s="74"/>
      <c r="G16" s="74"/>
    </row>
    <row r="17" spans="1:11" x14ac:dyDescent="0.2">
      <c r="D17" s="74"/>
      <c r="E17" s="74"/>
      <c r="F17" s="74"/>
      <c r="G17" s="74"/>
    </row>
    <row r="18" spans="1:11" x14ac:dyDescent="0.2">
      <c r="D18" s="74"/>
      <c r="E18" s="74"/>
      <c r="F18" s="74"/>
      <c r="G18" s="74"/>
    </row>
    <row r="19" spans="1:11" x14ac:dyDescent="0.2">
      <c r="D19" s="74"/>
      <c r="E19" s="74"/>
      <c r="F19" s="74"/>
      <c r="G19" s="74"/>
    </row>
    <row r="20" spans="1:11" x14ac:dyDescent="0.2">
      <c r="D20" s="74"/>
      <c r="E20" s="74"/>
      <c r="F20" s="74"/>
      <c r="G20" s="74"/>
    </row>
    <row r="21" spans="1:11" ht="20.25" x14ac:dyDescent="0.2">
      <c r="B21" s="635" t="s">
        <v>859</v>
      </c>
      <c r="C21" s="635"/>
      <c r="D21" s="635"/>
      <c r="E21" s="635"/>
      <c r="F21" s="635"/>
      <c r="G21" s="635"/>
      <c r="H21" s="635"/>
      <c r="I21" s="635"/>
      <c r="J21" s="635"/>
      <c r="K21" s="254"/>
    </row>
    <row r="22" spans="1:11" ht="16.5" x14ac:dyDescent="0.2">
      <c r="A22" s="637"/>
      <c r="B22" s="637"/>
      <c r="C22" s="637"/>
      <c r="D22" s="637"/>
      <c r="E22" s="637"/>
      <c r="F22" s="637"/>
      <c r="G22" s="637"/>
      <c r="H22" s="637"/>
      <c r="I22" s="637"/>
      <c r="J22" s="637"/>
    </row>
    <row r="23" spans="1:11" x14ac:dyDescent="0.2">
      <c r="D23" s="74"/>
      <c r="E23" s="74"/>
      <c r="F23" s="74"/>
      <c r="G23" s="74"/>
    </row>
    <row r="24" spans="1:11" x14ac:dyDescent="0.2">
      <c r="D24" s="74"/>
      <c r="E24" s="74"/>
      <c r="F24" s="74"/>
      <c r="G24" s="74"/>
    </row>
    <row r="25" spans="1:11" ht="17.25" x14ac:dyDescent="0.2">
      <c r="B25" s="236" t="s">
        <v>6</v>
      </c>
      <c r="C25" s="640" t="s">
        <v>7</v>
      </c>
      <c r="D25" s="640"/>
      <c r="E25" s="640"/>
      <c r="F25" s="640"/>
      <c r="G25" s="640"/>
      <c r="H25" s="636" t="s">
        <v>8</v>
      </c>
      <c r="I25" s="636"/>
      <c r="J25" s="636"/>
    </row>
    <row r="26" spans="1:11" x14ac:dyDescent="0.2">
      <c r="D26" s="255" t="s">
        <v>5</v>
      </c>
      <c r="E26" s="255"/>
      <c r="F26" s="255"/>
      <c r="G26" s="255"/>
      <c r="H26" s="255"/>
    </row>
    <row r="27" spans="1:11" x14ac:dyDescent="0.2">
      <c r="D27" s="74"/>
      <c r="E27" s="74"/>
      <c r="F27" s="74"/>
      <c r="G27" s="74"/>
    </row>
    <row r="28" spans="1:11" x14ac:dyDescent="0.2">
      <c r="D28" s="74"/>
      <c r="E28" s="74"/>
      <c r="F28" s="74"/>
      <c r="G28" s="74"/>
    </row>
    <row r="29" spans="1:11" ht="17.25" x14ac:dyDescent="0.2">
      <c r="B29" s="643" t="s">
        <v>865</v>
      </c>
      <c r="C29" s="643"/>
      <c r="D29" s="642" t="s">
        <v>866</v>
      </c>
      <c r="E29" s="642"/>
      <c r="F29" s="642"/>
      <c r="G29" s="639" t="s">
        <v>867</v>
      </c>
      <c r="H29" s="639"/>
      <c r="I29" s="639"/>
      <c r="J29" s="639"/>
    </row>
    <row r="30" spans="1:11" x14ac:dyDescent="0.2">
      <c r="D30" s="644" t="s">
        <v>9</v>
      </c>
      <c r="E30" s="644"/>
      <c r="F30" s="644"/>
      <c r="G30" s="74"/>
    </row>
    <row r="31" spans="1:11" x14ac:dyDescent="0.2">
      <c r="D31" s="74"/>
      <c r="E31" s="74"/>
      <c r="F31" s="74"/>
      <c r="G31" s="74"/>
    </row>
    <row r="32" spans="1:11" x14ac:dyDescent="0.2">
      <c r="D32" s="74"/>
      <c r="E32" s="74"/>
      <c r="F32" s="74"/>
      <c r="G32" s="74"/>
    </row>
    <row r="33" spans="2:10" x14ac:dyDescent="0.2">
      <c r="D33" s="74"/>
      <c r="E33" s="74"/>
      <c r="F33" s="74"/>
      <c r="G33" s="74"/>
    </row>
    <row r="34" spans="2:10" x14ac:dyDescent="0.2">
      <c r="D34" s="74"/>
      <c r="E34" s="74"/>
      <c r="F34" s="74"/>
      <c r="G34" s="74"/>
    </row>
    <row r="35" spans="2:10" ht="17.25" x14ac:dyDescent="0.2">
      <c r="B35" s="641" t="s">
        <v>10</v>
      </c>
      <c r="C35" s="641"/>
      <c r="D35" s="641"/>
      <c r="E35" s="641"/>
      <c r="F35" s="641"/>
      <c r="G35" s="641"/>
      <c r="H35" s="641"/>
      <c r="I35" s="641"/>
    </row>
    <row r="36" spans="2:10" x14ac:dyDescent="0.2">
      <c r="B36" s="644" t="s">
        <v>11</v>
      </c>
      <c r="C36" s="644"/>
      <c r="D36" s="644"/>
      <c r="E36" s="644"/>
      <c r="F36" s="644"/>
      <c r="G36" s="644"/>
      <c r="H36" s="644"/>
      <c r="I36" s="644"/>
    </row>
    <row r="37" spans="2:10" x14ac:dyDescent="0.2">
      <c r="D37" s="74"/>
      <c r="E37" s="74"/>
      <c r="F37" s="74"/>
      <c r="G37" s="74"/>
    </row>
    <row r="38" spans="2:10" x14ac:dyDescent="0.2">
      <c r="D38" s="74"/>
      <c r="E38" s="74"/>
      <c r="F38" s="74"/>
      <c r="G38" s="74"/>
    </row>
    <row r="39" spans="2:10" x14ac:dyDescent="0.2">
      <c r="D39" s="74"/>
      <c r="E39" s="74"/>
      <c r="F39" s="74"/>
      <c r="G39" s="74"/>
    </row>
    <row r="40" spans="2:10" ht="16.5" x14ac:dyDescent="0.3">
      <c r="B40" s="643" t="s">
        <v>12</v>
      </c>
      <c r="C40" s="643"/>
      <c r="D40" s="646"/>
      <c r="E40" s="646"/>
      <c r="F40" s="645" t="s">
        <v>13</v>
      </c>
      <c r="G40" s="645"/>
      <c r="H40" s="645"/>
      <c r="I40" s="645"/>
      <c r="J40" s="645"/>
    </row>
    <row r="41" spans="2:10" x14ac:dyDescent="0.2">
      <c r="C41" s="73"/>
      <c r="D41" s="638" t="s">
        <v>14</v>
      </c>
      <c r="E41" s="638"/>
      <c r="F41" s="638"/>
      <c r="G41" s="638"/>
      <c r="H41" s="638"/>
      <c r="I41" s="638"/>
      <c r="J41" s="638"/>
    </row>
    <row r="42" spans="2:10" x14ac:dyDescent="0.2">
      <c r="D42" s="74"/>
      <c r="E42" s="74"/>
      <c r="F42" s="74"/>
      <c r="G42" s="74"/>
    </row>
    <row r="43" spans="2:10" x14ac:dyDescent="0.2">
      <c r="D43" s="74"/>
      <c r="E43" s="74"/>
      <c r="F43" s="74"/>
      <c r="G43" s="74"/>
    </row>
    <row r="44" spans="2:10" x14ac:dyDescent="0.2">
      <c r="D44" s="74"/>
      <c r="E44" s="74"/>
      <c r="F44" s="74"/>
      <c r="G44" s="74"/>
    </row>
    <row r="45" spans="2:10" x14ac:dyDescent="0.2">
      <c r="D45" s="74"/>
      <c r="E45" s="74"/>
      <c r="F45" s="74"/>
      <c r="G45" s="74"/>
    </row>
    <row r="46" spans="2:10" x14ac:dyDescent="0.2">
      <c r="D46" s="74"/>
      <c r="E46" s="74"/>
      <c r="F46" s="74"/>
      <c r="G46" s="74"/>
    </row>
    <row r="47" spans="2:10" x14ac:dyDescent="0.2">
      <c r="D47" s="74"/>
      <c r="E47" s="74"/>
      <c r="F47" s="74"/>
      <c r="G47" s="74"/>
    </row>
    <row r="48" spans="2:10" x14ac:dyDescent="0.2">
      <c r="D48" s="74"/>
      <c r="E48" s="74"/>
      <c r="F48" s="74"/>
      <c r="G48" s="74"/>
    </row>
    <row r="49" spans="4:7" x14ac:dyDescent="0.2">
      <c r="D49" s="74"/>
      <c r="E49" s="74"/>
      <c r="F49" s="74"/>
      <c r="G49" s="74"/>
    </row>
    <row r="50" spans="4:7" x14ac:dyDescent="0.2">
      <c r="D50" s="74"/>
      <c r="E50" s="74"/>
      <c r="F50" s="74"/>
      <c r="G50" s="74"/>
    </row>
    <row r="51" spans="4:7" x14ac:dyDescent="0.2">
      <c r="D51" s="74"/>
      <c r="E51" s="74"/>
      <c r="F51" s="74"/>
      <c r="G51" s="74"/>
    </row>
    <row r="52" spans="4:7" x14ac:dyDescent="0.2">
      <c r="D52" s="74"/>
      <c r="E52" s="74"/>
      <c r="F52" s="74"/>
      <c r="G52" s="74"/>
    </row>
    <row r="53" spans="4:7" x14ac:dyDescent="0.2">
      <c r="D53" s="74"/>
      <c r="E53" s="74"/>
      <c r="F53" s="74"/>
      <c r="G53" s="74"/>
    </row>
    <row r="54" spans="4:7" x14ac:dyDescent="0.2">
      <c r="D54" s="74"/>
      <c r="E54" s="74"/>
      <c r="F54" s="74"/>
      <c r="G54" s="74"/>
    </row>
    <row r="55" spans="4:7" x14ac:dyDescent="0.2">
      <c r="D55" s="74"/>
      <c r="E55" s="74"/>
      <c r="F55" s="74"/>
      <c r="G55" s="74"/>
    </row>
    <row r="56" spans="4:7" x14ac:dyDescent="0.2">
      <c r="D56" s="74"/>
      <c r="E56" s="74"/>
      <c r="F56" s="74"/>
      <c r="G56" s="74"/>
    </row>
    <row r="57" spans="4:7" x14ac:dyDescent="0.2">
      <c r="D57" s="74"/>
      <c r="E57" s="74"/>
      <c r="F57" s="74"/>
      <c r="G57" s="74"/>
    </row>
    <row r="58" spans="4:7" x14ac:dyDescent="0.2">
      <c r="D58" s="74"/>
      <c r="E58" s="74"/>
      <c r="F58" s="74"/>
      <c r="G58" s="74"/>
    </row>
    <row r="59" spans="4:7" x14ac:dyDescent="0.2">
      <c r="D59" s="74"/>
      <c r="E59" s="74"/>
      <c r="F59" s="74"/>
      <c r="G59" s="74"/>
    </row>
    <row r="60" spans="4:7" x14ac:dyDescent="0.2">
      <c r="D60" s="74"/>
      <c r="E60" s="74"/>
      <c r="F60" s="74"/>
      <c r="G60" s="74"/>
    </row>
    <row r="61" spans="4:7" x14ac:dyDescent="0.2">
      <c r="D61" s="74"/>
      <c r="E61" s="74"/>
      <c r="F61" s="74"/>
      <c r="G61" s="74"/>
    </row>
    <row r="62" spans="4:7" x14ac:dyDescent="0.2">
      <c r="D62" s="74"/>
      <c r="E62" s="74"/>
      <c r="F62" s="74"/>
      <c r="G62" s="74"/>
    </row>
    <row r="63" spans="4:7" x14ac:dyDescent="0.2">
      <c r="D63" s="74"/>
      <c r="E63" s="74"/>
      <c r="F63" s="74"/>
      <c r="G63" s="74"/>
    </row>
    <row r="64" spans="4:7" x14ac:dyDescent="0.2">
      <c r="D64" s="74"/>
      <c r="E64" s="74"/>
      <c r="F64" s="74"/>
      <c r="G64" s="74"/>
    </row>
    <row r="65" spans="4:7" x14ac:dyDescent="0.2">
      <c r="D65" s="74"/>
      <c r="E65" s="74"/>
      <c r="F65" s="74"/>
      <c r="G65" s="74"/>
    </row>
    <row r="66" spans="4:7" x14ac:dyDescent="0.2">
      <c r="D66" s="74"/>
      <c r="E66" s="74"/>
      <c r="F66" s="74"/>
      <c r="G66" s="74"/>
    </row>
    <row r="67" spans="4:7" x14ac:dyDescent="0.2">
      <c r="D67" s="74"/>
      <c r="E67" s="74"/>
      <c r="F67" s="74"/>
      <c r="G67" s="74"/>
    </row>
    <row r="68" spans="4:7" x14ac:dyDescent="0.2">
      <c r="D68" s="74"/>
      <c r="E68" s="74"/>
      <c r="F68" s="74"/>
      <c r="G68" s="74"/>
    </row>
    <row r="69" spans="4:7" x14ac:dyDescent="0.2">
      <c r="D69" s="74"/>
      <c r="E69" s="74"/>
      <c r="F69" s="74"/>
      <c r="G69" s="74"/>
    </row>
    <row r="70" spans="4:7" x14ac:dyDescent="0.2">
      <c r="D70" s="74"/>
      <c r="E70" s="74"/>
      <c r="F70" s="74"/>
      <c r="G70" s="74"/>
    </row>
    <row r="71" spans="4:7" x14ac:dyDescent="0.2">
      <c r="D71" s="74"/>
      <c r="E71" s="74"/>
      <c r="F71" s="74"/>
      <c r="G71" s="74"/>
    </row>
    <row r="72" spans="4:7" x14ac:dyDescent="0.2">
      <c r="D72" s="74"/>
      <c r="E72" s="74"/>
      <c r="F72" s="74"/>
      <c r="G72" s="74"/>
    </row>
    <row r="73" spans="4:7" x14ac:dyDescent="0.2">
      <c r="D73" s="74"/>
      <c r="E73" s="74"/>
      <c r="F73" s="74"/>
      <c r="G73" s="74"/>
    </row>
    <row r="74" spans="4:7" x14ac:dyDescent="0.2">
      <c r="D74" s="74"/>
      <c r="E74" s="74"/>
      <c r="F74" s="74"/>
      <c r="G74" s="74"/>
    </row>
    <row r="75" spans="4:7" x14ac:dyDescent="0.2">
      <c r="D75" s="74"/>
      <c r="E75" s="74"/>
      <c r="F75" s="74"/>
      <c r="G75" s="74"/>
    </row>
    <row r="76" spans="4:7" x14ac:dyDescent="0.2">
      <c r="D76" s="74"/>
      <c r="E76" s="74"/>
      <c r="F76" s="74"/>
      <c r="G76" s="74"/>
    </row>
    <row r="77" spans="4:7" x14ac:dyDescent="0.2">
      <c r="D77" s="74"/>
      <c r="E77" s="74"/>
      <c r="F77" s="74"/>
      <c r="G77" s="74"/>
    </row>
    <row r="78" spans="4:7" x14ac:dyDescent="0.2">
      <c r="D78" s="74"/>
      <c r="E78" s="74"/>
      <c r="F78" s="74"/>
      <c r="G78" s="74"/>
    </row>
    <row r="79" spans="4:7" x14ac:dyDescent="0.2">
      <c r="D79" s="74"/>
      <c r="E79" s="74"/>
      <c r="F79" s="74"/>
      <c r="G79" s="74"/>
    </row>
    <row r="80" spans="4:7" x14ac:dyDescent="0.2">
      <c r="D80" s="74"/>
      <c r="E80" s="74"/>
      <c r="F80" s="74"/>
      <c r="G80" s="74"/>
    </row>
    <row r="81" spans="4:7" x14ac:dyDescent="0.2">
      <c r="D81" s="74"/>
      <c r="E81" s="74"/>
      <c r="F81" s="74"/>
      <c r="G81" s="74"/>
    </row>
    <row r="82" spans="4:7" x14ac:dyDescent="0.2">
      <c r="D82" s="74"/>
      <c r="E82" s="74"/>
      <c r="F82" s="74"/>
      <c r="G82" s="74"/>
    </row>
    <row r="83" spans="4:7" x14ac:dyDescent="0.2">
      <c r="D83" s="74"/>
      <c r="E83" s="74"/>
      <c r="F83" s="74"/>
      <c r="G83" s="74"/>
    </row>
    <row r="84" spans="4:7" x14ac:dyDescent="0.2">
      <c r="D84" s="74"/>
      <c r="E84" s="74"/>
      <c r="F84" s="74"/>
      <c r="G84" s="74"/>
    </row>
    <row r="85" spans="4:7" x14ac:dyDescent="0.2">
      <c r="D85" s="74"/>
      <c r="E85" s="74"/>
      <c r="F85" s="74"/>
      <c r="G85" s="74"/>
    </row>
    <row r="86" spans="4:7" x14ac:dyDescent="0.2">
      <c r="D86" s="74"/>
      <c r="E86" s="74"/>
      <c r="F86" s="74"/>
      <c r="G86" s="74"/>
    </row>
    <row r="87" spans="4:7" x14ac:dyDescent="0.2">
      <c r="D87" s="74"/>
      <c r="E87" s="74"/>
      <c r="F87" s="74"/>
      <c r="G87" s="74"/>
    </row>
    <row r="88" spans="4:7" x14ac:dyDescent="0.2">
      <c r="D88" s="74"/>
      <c r="E88" s="74"/>
      <c r="F88" s="74"/>
      <c r="G88" s="74"/>
    </row>
    <row r="89" spans="4:7" x14ac:dyDescent="0.2">
      <c r="D89" s="74"/>
      <c r="E89" s="74"/>
      <c r="F89" s="74"/>
      <c r="G89" s="74"/>
    </row>
    <row r="90" spans="4:7" x14ac:dyDescent="0.2">
      <c r="D90" s="74"/>
      <c r="E90" s="74"/>
      <c r="F90" s="74"/>
      <c r="G90" s="74"/>
    </row>
    <row r="91" spans="4:7" x14ac:dyDescent="0.2">
      <c r="D91" s="74"/>
      <c r="E91" s="74"/>
      <c r="F91" s="74"/>
      <c r="G91" s="74"/>
    </row>
    <row r="92" spans="4:7" x14ac:dyDescent="0.2">
      <c r="D92" s="74"/>
      <c r="E92" s="74"/>
      <c r="F92" s="74"/>
      <c r="G92" s="74"/>
    </row>
    <row r="93" spans="4:7" x14ac:dyDescent="0.2">
      <c r="D93" s="74"/>
      <c r="E93" s="74"/>
      <c r="F93" s="74"/>
      <c r="G93" s="74"/>
    </row>
    <row r="94" spans="4:7" x14ac:dyDescent="0.2">
      <c r="D94" s="74"/>
      <c r="E94" s="74"/>
      <c r="F94" s="74"/>
      <c r="G94" s="74"/>
    </row>
    <row r="95" spans="4:7" x14ac:dyDescent="0.2">
      <c r="D95" s="74"/>
      <c r="E95" s="74"/>
      <c r="F95" s="74"/>
      <c r="G95" s="74"/>
    </row>
    <row r="96" spans="4:7" x14ac:dyDescent="0.2">
      <c r="D96" s="74"/>
      <c r="E96" s="74"/>
      <c r="F96" s="74"/>
      <c r="G96" s="74"/>
    </row>
    <row r="97" spans="4:7" x14ac:dyDescent="0.2">
      <c r="D97" s="74"/>
      <c r="E97" s="74"/>
      <c r="F97" s="74"/>
      <c r="G97" s="74"/>
    </row>
    <row r="98" spans="4:7" x14ac:dyDescent="0.2">
      <c r="D98" s="74"/>
      <c r="E98" s="74"/>
      <c r="F98" s="74"/>
      <c r="G98" s="74"/>
    </row>
    <row r="99" spans="4:7" x14ac:dyDescent="0.2">
      <c r="D99" s="74"/>
      <c r="E99" s="74"/>
      <c r="F99" s="74"/>
      <c r="G99" s="74"/>
    </row>
    <row r="100" spans="4:7" x14ac:dyDescent="0.2">
      <c r="D100" s="74"/>
      <c r="E100" s="74"/>
      <c r="F100" s="74"/>
      <c r="G100" s="74"/>
    </row>
    <row r="101" spans="4:7" x14ac:dyDescent="0.2">
      <c r="D101" s="74"/>
      <c r="E101" s="74"/>
      <c r="F101" s="74"/>
      <c r="G101" s="74"/>
    </row>
    <row r="102" spans="4:7" x14ac:dyDescent="0.2">
      <c r="D102" s="74"/>
      <c r="E102" s="74"/>
      <c r="F102" s="74"/>
      <c r="G102" s="74"/>
    </row>
    <row r="103" spans="4:7" x14ac:dyDescent="0.2">
      <c r="D103" s="74"/>
      <c r="E103" s="74"/>
      <c r="F103" s="74"/>
      <c r="G103" s="74"/>
    </row>
    <row r="104" spans="4:7" x14ac:dyDescent="0.2">
      <c r="D104" s="74"/>
      <c r="E104" s="74"/>
      <c r="F104" s="74"/>
      <c r="G104" s="74"/>
    </row>
    <row r="105" spans="4:7" x14ac:dyDescent="0.2">
      <c r="D105" s="74"/>
      <c r="E105" s="74"/>
      <c r="F105" s="74"/>
      <c r="G105" s="74"/>
    </row>
    <row r="106" spans="4:7" x14ac:dyDescent="0.2">
      <c r="D106" s="74"/>
      <c r="E106" s="74"/>
      <c r="F106" s="74"/>
      <c r="G106" s="74"/>
    </row>
    <row r="107" spans="4:7" x14ac:dyDescent="0.2">
      <c r="D107" s="74"/>
      <c r="E107" s="74"/>
      <c r="F107" s="74"/>
      <c r="G107" s="74"/>
    </row>
    <row r="108" spans="4:7" x14ac:dyDescent="0.2">
      <c r="D108" s="74"/>
      <c r="E108" s="74"/>
      <c r="F108" s="74"/>
      <c r="G108" s="74"/>
    </row>
    <row r="109" spans="4:7" x14ac:dyDescent="0.2">
      <c r="D109" s="74"/>
      <c r="E109" s="74"/>
      <c r="F109" s="74"/>
      <c r="G109" s="74"/>
    </row>
    <row r="110" spans="4:7" x14ac:dyDescent="0.2">
      <c r="D110" s="74"/>
      <c r="E110" s="74"/>
      <c r="F110" s="74"/>
      <c r="G110" s="74"/>
    </row>
    <row r="111" spans="4:7" x14ac:dyDescent="0.2">
      <c r="D111" s="74"/>
      <c r="E111" s="74"/>
      <c r="F111" s="74"/>
      <c r="G111" s="74"/>
    </row>
    <row r="112" spans="4:7" x14ac:dyDescent="0.2">
      <c r="D112" s="74"/>
      <c r="E112" s="74"/>
      <c r="F112" s="74"/>
      <c r="G112" s="74"/>
    </row>
    <row r="113" spans="4:7" x14ac:dyDescent="0.2">
      <c r="D113" s="74"/>
      <c r="E113" s="74"/>
      <c r="F113" s="74"/>
      <c r="G113" s="74"/>
    </row>
    <row r="114" spans="4:7" x14ac:dyDescent="0.2">
      <c r="D114" s="74"/>
      <c r="E114" s="74"/>
      <c r="F114" s="74"/>
      <c r="G114" s="74"/>
    </row>
    <row r="115" spans="4:7" x14ac:dyDescent="0.2">
      <c r="D115" s="74"/>
      <c r="E115" s="74"/>
      <c r="F115" s="74"/>
      <c r="G115" s="74"/>
    </row>
    <row r="116" spans="4:7" x14ac:dyDescent="0.2">
      <c r="D116" s="74"/>
      <c r="E116" s="74"/>
      <c r="F116" s="74"/>
      <c r="G116" s="74"/>
    </row>
    <row r="117" spans="4:7" x14ac:dyDescent="0.2">
      <c r="D117" s="74"/>
      <c r="E117" s="74"/>
      <c r="F117" s="74"/>
      <c r="G117" s="74"/>
    </row>
    <row r="118" spans="4:7" x14ac:dyDescent="0.2">
      <c r="D118" s="74"/>
      <c r="E118" s="74"/>
      <c r="F118" s="74"/>
      <c r="G118" s="74"/>
    </row>
    <row r="119" spans="4:7" x14ac:dyDescent="0.2">
      <c r="D119" s="74"/>
      <c r="E119" s="74"/>
      <c r="F119" s="74"/>
      <c r="G119" s="74"/>
    </row>
    <row r="120" spans="4:7" x14ac:dyDescent="0.2">
      <c r="D120" s="74"/>
      <c r="E120" s="74"/>
      <c r="F120" s="74"/>
      <c r="G120" s="74"/>
    </row>
    <row r="121" spans="4:7" x14ac:dyDescent="0.2">
      <c r="D121" s="74"/>
      <c r="E121" s="74"/>
      <c r="F121" s="74"/>
      <c r="G121" s="74"/>
    </row>
    <row r="122" spans="4:7" x14ac:dyDescent="0.2">
      <c r="D122" s="74"/>
      <c r="E122" s="74"/>
      <c r="F122" s="74"/>
      <c r="G122" s="74"/>
    </row>
    <row r="123" spans="4:7" x14ac:dyDescent="0.2">
      <c r="D123" s="74"/>
      <c r="E123" s="74"/>
      <c r="F123" s="74"/>
      <c r="G123" s="74"/>
    </row>
    <row r="124" spans="4:7" x14ac:dyDescent="0.2">
      <c r="D124" s="74"/>
      <c r="E124" s="74"/>
      <c r="F124" s="74"/>
      <c r="G124" s="74"/>
    </row>
    <row r="125" spans="4:7" x14ac:dyDescent="0.2">
      <c r="D125" s="74"/>
      <c r="E125" s="74"/>
      <c r="F125" s="74"/>
      <c r="G125" s="74"/>
    </row>
    <row r="126" spans="4:7" x14ac:dyDescent="0.2">
      <c r="D126" s="74"/>
      <c r="E126" s="74"/>
      <c r="F126" s="74"/>
      <c r="G126" s="74"/>
    </row>
    <row r="127" spans="4:7" x14ac:dyDescent="0.2">
      <c r="D127" s="74"/>
      <c r="E127" s="74"/>
      <c r="F127" s="74"/>
      <c r="G127" s="74"/>
    </row>
    <row r="128" spans="4:7" x14ac:dyDescent="0.2">
      <c r="D128" s="74"/>
      <c r="E128" s="74"/>
      <c r="F128" s="74"/>
      <c r="G128" s="74"/>
    </row>
    <row r="129" spans="4:7" x14ac:dyDescent="0.2">
      <c r="D129" s="74"/>
      <c r="E129" s="74"/>
      <c r="F129" s="74"/>
      <c r="G129" s="74"/>
    </row>
    <row r="130" spans="4:7" x14ac:dyDescent="0.2">
      <c r="D130" s="74"/>
      <c r="E130" s="74"/>
      <c r="F130" s="74"/>
      <c r="G130" s="74"/>
    </row>
    <row r="131" spans="4:7" x14ac:dyDescent="0.2">
      <c r="D131" s="74"/>
      <c r="E131" s="74"/>
      <c r="F131" s="74"/>
      <c r="G131" s="74"/>
    </row>
    <row r="132" spans="4:7" x14ac:dyDescent="0.2">
      <c r="D132" s="74"/>
      <c r="E132" s="74"/>
      <c r="F132" s="74"/>
      <c r="G132" s="74"/>
    </row>
    <row r="133" spans="4:7" x14ac:dyDescent="0.2">
      <c r="D133" s="74"/>
      <c r="E133" s="74"/>
      <c r="F133" s="74"/>
      <c r="G133" s="74"/>
    </row>
    <row r="134" spans="4:7" x14ac:dyDescent="0.2">
      <c r="D134" s="74"/>
      <c r="E134" s="74"/>
      <c r="F134" s="74"/>
      <c r="G134" s="74"/>
    </row>
    <row r="135" spans="4:7" x14ac:dyDescent="0.2">
      <c r="D135" s="74"/>
      <c r="E135" s="74"/>
      <c r="F135" s="74"/>
      <c r="G135" s="74"/>
    </row>
    <row r="136" spans="4:7" x14ac:dyDescent="0.2">
      <c r="D136" s="74"/>
      <c r="E136" s="74"/>
      <c r="F136" s="74"/>
      <c r="G136" s="74"/>
    </row>
    <row r="137" spans="4:7" x14ac:dyDescent="0.2">
      <c r="D137" s="74"/>
      <c r="E137" s="74"/>
      <c r="F137" s="74"/>
      <c r="G137" s="74"/>
    </row>
    <row r="138" spans="4:7" x14ac:dyDescent="0.2">
      <c r="D138" s="74"/>
      <c r="E138" s="74"/>
      <c r="F138" s="74"/>
      <c r="G138" s="74"/>
    </row>
    <row r="139" spans="4:7" x14ac:dyDescent="0.2">
      <c r="D139" s="74"/>
      <c r="E139" s="74"/>
      <c r="F139" s="74"/>
      <c r="G139" s="74"/>
    </row>
    <row r="140" spans="4:7" x14ac:dyDescent="0.2">
      <c r="D140" s="74"/>
      <c r="E140" s="74"/>
      <c r="F140" s="74"/>
      <c r="G140" s="74"/>
    </row>
    <row r="141" spans="4:7" x14ac:dyDescent="0.2">
      <c r="D141" s="74"/>
      <c r="E141" s="74"/>
      <c r="F141" s="74"/>
      <c r="G141" s="74"/>
    </row>
    <row r="142" spans="4:7" x14ac:dyDescent="0.2">
      <c r="D142" s="74"/>
      <c r="E142" s="74"/>
      <c r="F142" s="74"/>
      <c r="G142" s="74"/>
    </row>
    <row r="143" spans="4:7" x14ac:dyDescent="0.2">
      <c r="D143" s="74"/>
      <c r="E143" s="74"/>
      <c r="F143" s="74"/>
      <c r="G143" s="74"/>
    </row>
    <row r="144" spans="4:7" x14ac:dyDescent="0.2">
      <c r="D144" s="74"/>
      <c r="E144" s="74"/>
      <c r="F144" s="74"/>
      <c r="G144" s="74"/>
    </row>
    <row r="145" spans="4:7" x14ac:dyDescent="0.2">
      <c r="D145" s="74"/>
      <c r="E145" s="74"/>
      <c r="F145" s="74"/>
      <c r="G145" s="74"/>
    </row>
    <row r="146" spans="4:7" x14ac:dyDescent="0.2">
      <c r="D146" s="74"/>
      <c r="E146" s="74"/>
      <c r="F146" s="74"/>
      <c r="G146" s="74"/>
    </row>
    <row r="147" spans="4:7" x14ac:dyDescent="0.2">
      <c r="D147" s="74"/>
      <c r="E147" s="74"/>
      <c r="F147" s="74"/>
      <c r="G147" s="74"/>
    </row>
    <row r="148" spans="4:7" x14ac:dyDescent="0.2">
      <c r="D148" s="74"/>
      <c r="E148" s="74"/>
      <c r="F148" s="74"/>
      <c r="G148" s="74"/>
    </row>
    <row r="149" spans="4:7" x14ac:dyDescent="0.2">
      <c r="D149" s="74"/>
      <c r="E149" s="74"/>
      <c r="F149" s="74"/>
      <c r="G149" s="74"/>
    </row>
    <row r="150" spans="4:7" x14ac:dyDescent="0.2">
      <c r="D150" s="74"/>
      <c r="E150" s="74"/>
      <c r="F150" s="74"/>
      <c r="G150" s="74"/>
    </row>
    <row r="151" spans="4:7" x14ac:dyDescent="0.2">
      <c r="D151" s="74"/>
      <c r="E151" s="74"/>
      <c r="F151" s="74"/>
      <c r="G151" s="74"/>
    </row>
    <row r="152" spans="4:7" x14ac:dyDescent="0.2">
      <c r="D152" s="74"/>
      <c r="E152" s="74"/>
      <c r="F152" s="74"/>
      <c r="G152" s="74"/>
    </row>
    <row r="153" spans="4:7" x14ac:dyDescent="0.2">
      <c r="D153" s="74"/>
      <c r="E153" s="74"/>
      <c r="F153" s="74"/>
      <c r="G153" s="74"/>
    </row>
    <row r="154" spans="4:7" x14ac:dyDescent="0.2">
      <c r="D154" s="74"/>
      <c r="E154" s="74"/>
      <c r="F154" s="74"/>
      <c r="G154" s="74"/>
    </row>
    <row r="155" spans="4:7" x14ac:dyDescent="0.2">
      <c r="D155" s="74"/>
      <c r="E155" s="74"/>
      <c r="F155" s="74"/>
      <c r="G155" s="74"/>
    </row>
    <row r="156" spans="4:7" x14ac:dyDescent="0.2">
      <c r="D156" s="74"/>
      <c r="E156" s="74"/>
      <c r="F156" s="74"/>
      <c r="G156" s="74"/>
    </row>
    <row r="157" spans="4:7" x14ac:dyDescent="0.2">
      <c r="D157" s="74"/>
      <c r="E157" s="74"/>
      <c r="F157" s="74"/>
      <c r="G157" s="74"/>
    </row>
    <row r="158" spans="4:7" x14ac:dyDescent="0.2">
      <c r="D158" s="74"/>
      <c r="E158" s="74"/>
      <c r="F158" s="74"/>
      <c r="G158" s="74"/>
    </row>
    <row r="159" spans="4:7" x14ac:dyDescent="0.2">
      <c r="D159" s="74"/>
      <c r="E159" s="74"/>
      <c r="F159" s="74"/>
      <c r="G159" s="74"/>
    </row>
    <row r="160" spans="4:7" x14ac:dyDescent="0.2">
      <c r="D160" s="74"/>
      <c r="E160" s="74"/>
      <c r="F160" s="74"/>
      <c r="G160" s="74"/>
    </row>
    <row r="161" spans="4:7" x14ac:dyDescent="0.2">
      <c r="D161" s="74"/>
      <c r="E161" s="74"/>
      <c r="F161" s="74"/>
      <c r="G161" s="74"/>
    </row>
    <row r="162" spans="4:7" x14ac:dyDescent="0.2">
      <c r="D162" s="74"/>
      <c r="E162" s="74"/>
      <c r="F162" s="74"/>
      <c r="G162" s="74"/>
    </row>
    <row r="163" spans="4:7" x14ac:dyDescent="0.2">
      <c r="D163" s="74"/>
      <c r="E163" s="74"/>
      <c r="F163" s="74"/>
      <c r="G163" s="74"/>
    </row>
    <row r="164" spans="4:7" x14ac:dyDescent="0.2">
      <c r="D164" s="74"/>
      <c r="E164" s="74"/>
      <c r="F164" s="74"/>
      <c r="G164" s="74"/>
    </row>
    <row r="165" spans="4:7" x14ac:dyDescent="0.2">
      <c r="D165" s="74"/>
      <c r="E165" s="74"/>
      <c r="F165" s="74"/>
      <c r="G165" s="74"/>
    </row>
    <row r="166" spans="4:7" x14ac:dyDescent="0.2">
      <c r="D166" s="74"/>
      <c r="E166" s="74"/>
      <c r="F166" s="74"/>
      <c r="G166" s="74"/>
    </row>
    <row r="167" spans="4:7" x14ac:dyDescent="0.2">
      <c r="D167" s="74"/>
      <c r="E167" s="74"/>
      <c r="F167" s="74"/>
      <c r="G167" s="74"/>
    </row>
    <row r="168" spans="4:7" x14ac:dyDescent="0.2">
      <c r="D168" s="74"/>
      <c r="E168" s="74"/>
      <c r="F168" s="74"/>
      <c r="G168" s="74"/>
    </row>
    <row r="169" spans="4:7" x14ac:dyDescent="0.2">
      <c r="D169" s="74"/>
      <c r="E169" s="74"/>
      <c r="F169" s="74"/>
      <c r="G169" s="74"/>
    </row>
    <row r="170" spans="4:7" x14ac:dyDescent="0.2">
      <c r="D170" s="74"/>
      <c r="E170" s="74"/>
      <c r="F170" s="74"/>
      <c r="G170" s="74"/>
    </row>
    <row r="171" spans="4:7" x14ac:dyDescent="0.2">
      <c r="D171" s="74"/>
      <c r="E171" s="74"/>
      <c r="F171" s="74"/>
      <c r="G171" s="74"/>
    </row>
    <row r="172" spans="4:7" x14ac:dyDescent="0.2">
      <c r="D172" s="74"/>
      <c r="E172" s="74"/>
      <c r="F172" s="74"/>
      <c r="G172" s="74"/>
    </row>
    <row r="173" spans="4:7" x14ac:dyDescent="0.2">
      <c r="D173" s="74"/>
      <c r="E173" s="74"/>
      <c r="F173" s="74"/>
      <c r="G173" s="74"/>
    </row>
    <row r="174" spans="4:7" x14ac:dyDescent="0.2">
      <c r="D174" s="74"/>
      <c r="E174" s="74"/>
      <c r="F174" s="74"/>
      <c r="G174" s="74"/>
    </row>
    <row r="175" spans="4:7" x14ac:dyDescent="0.2">
      <c r="D175" s="74"/>
      <c r="E175" s="74"/>
      <c r="F175" s="74"/>
      <c r="G175" s="74"/>
    </row>
    <row r="176" spans="4:7" x14ac:dyDescent="0.2">
      <c r="D176" s="74"/>
      <c r="E176" s="74"/>
      <c r="F176" s="74"/>
      <c r="G176" s="74"/>
    </row>
    <row r="177" spans="4:7" x14ac:dyDescent="0.2">
      <c r="D177" s="74"/>
      <c r="E177" s="74"/>
      <c r="F177" s="74"/>
      <c r="G177" s="74"/>
    </row>
    <row r="178" spans="4:7" x14ac:dyDescent="0.2">
      <c r="D178" s="74"/>
      <c r="E178" s="74"/>
      <c r="F178" s="74"/>
      <c r="G178" s="74"/>
    </row>
    <row r="179" spans="4:7" x14ac:dyDescent="0.2">
      <c r="D179" s="74"/>
      <c r="E179" s="74"/>
      <c r="F179" s="74"/>
      <c r="G179" s="74"/>
    </row>
    <row r="180" spans="4:7" x14ac:dyDescent="0.2">
      <c r="D180" s="74"/>
      <c r="E180" s="74"/>
      <c r="F180" s="74"/>
      <c r="G180" s="74"/>
    </row>
    <row r="181" spans="4:7" x14ac:dyDescent="0.2">
      <c r="D181" s="74"/>
      <c r="E181" s="74"/>
      <c r="F181" s="74"/>
      <c r="G181" s="74"/>
    </row>
    <row r="182" spans="4:7" x14ac:dyDescent="0.2">
      <c r="D182" s="74"/>
      <c r="E182" s="74"/>
      <c r="F182" s="74"/>
      <c r="G182" s="74"/>
    </row>
    <row r="183" spans="4:7" x14ac:dyDescent="0.2">
      <c r="D183" s="74"/>
      <c r="E183" s="74"/>
      <c r="F183" s="74"/>
      <c r="G183" s="74"/>
    </row>
    <row r="184" spans="4:7" x14ac:dyDescent="0.2">
      <c r="D184" s="74"/>
      <c r="E184" s="74"/>
      <c r="F184" s="74"/>
      <c r="G184" s="74"/>
    </row>
    <row r="185" spans="4:7" x14ac:dyDescent="0.2">
      <c r="D185" s="74"/>
      <c r="E185" s="74"/>
      <c r="F185" s="74"/>
      <c r="G185" s="74"/>
    </row>
    <row r="186" spans="4:7" x14ac:dyDescent="0.2">
      <c r="D186" s="74"/>
      <c r="E186" s="74"/>
      <c r="F186" s="74"/>
      <c r="G186" s="74"/>
    </row>
    <row r="187" spans="4:7" x14ac:dyDescent="0.2">
      <c r="D187" s="74"/>
      <c r="E187" s="74"/>
      <c r="F187" s="74"/>
      <c r="G187" s="74"/>
    </row>
    <row r="188" spans="4:7" x14ac:dyDescent="0.2">
      <c r="D188" s="74"/>
      <c r="E188" s="74"/>
      <c r="F188" s="74"/>
      <c r="G188" s="74"/>
    </row>
    <row r="189" spans="4:7" x14ac:dyDescent="0.2">
      <c r="D189" s="74"/>
      <c r="E189" s="74"/>
      <c r="F189" s="74"/>
      <c r="G189" s="74"/>
    </row>
    <row r="190" spans="4:7" x14ac:dyDescent="0.2">
      <c r="D190" s="74"/>
      <c r="E190" s="74"/>
      <c r="F190" s="74"/>
      <c r="G190" s="74"/>
    </row>
    <row r="191" spans="4:7" x14ac:dyDescent="0.2">
      <c r="D191" s="74"/>
      <c r="E191" s="74"/>
      <c r="F191" s="74"/>
      <c r="G191" s="74"/>
    </row>
    <row r="192" spans="4:7" x14ac:dyDescent="0.2">
      <c r="D192" s="74"/>
      <c r="E192" s="74"/>
      <c r="F192" s="74"/>
      <c r="G192" s="74"/>
    </row>
    <row r="193" spans="4:7" x14ac:dyDescent="0.2">
      <c r="D193" s="74"/>
      <c r="E193" s="74"/>
      <c r="F193" s="74"/>
      <c r="G193" s="74"/>
    </row>
    <row r="194" spans="4:7" x14ac:dyDescent="0.2">
      <c r="D194" s="74"/>
      <c r="E194" s="74"/>
      <c r="F194" s="74"/>
      <c r="G194" s="74"/>
    </row>
    <row r="195" spans="4:7" x14ac:dyDescent="0.2">
      <c r="D195" s="74"/>
      <c r="E195" s="74"/>
      <c r="F195" s="74"/>
      <c r="G195" s="74"/>
    </row>
    <row r="196" spans="4:7" x14ac:dyDescent="0.2">
      <c r="D196" s="74"/>
      <c r="E196" s="74"/>
      <c r="F196" s="74"/>
      <c r="G196" s="74"/>
    </row>
    <row r="197" spans="4:7" x14ac:dyDescent="0.2">
      <c r="D197" s="74"/>
      <c r="E197" s="74"/>
      <c r="F197" s="74"/>
      <c r="G197" s="74"/>
    </row>
    <row r="198" spans="4:7" x14ac:dyDescent="0.2">
      <c r="D198" s="74"/>
      <c r="E198" s="74"/>
      <c r="F198" s="74"/>
      <c r="G198" s="74"/>
    </row>
    <row r="199" spans="4:7" x14ac:dyDescent="0.2">
      <c r="D199" s="74"/>
      <c r="E199" s="74"/>
      <c r="F199" s="74"/>
      <c r="G199" s="74"/>
    </row>
    <row r="200" spans="4:7" x14ac:dyDescent="0.2">
      <c r="D200" s="74"/>
      <c r="E200" s="74"/>
      <c r="F200" s="74"/>
      <c r="G200" s="74"/>
    </row>
    <row r="201" spans="4:7" x14ac:dyDescent="0.2">
      <c r="D201" s="74"/>
      <c r="E201" s="74"/>
      <c r="F201" s="74"/>
      <c r="G201" s="74"/>
    </row>
    <row r="202" spans="4:7" x14ac:dyDescent="0.2">
      <c r="D202" s="74"/>
      <c r="E202" s="74"/>
      <c r="F202" s="74"/>
      <c r="G202" s="74"/>
    </row>
    <row r="203" spans="4:7" x14ac:dyDescent="0.2">
      <c r="D203" s="74"/>
      <c r="E203" s="74"/>
      <c r="F203" s="74"/>
      <c r="G203" s="74"/>
    </row>
    <row r="204" spans="4:7" x14ac:dyDescent="0.2">
      <c r="D204" s="74"/>
      <c r="E204" s="74"/>
      <c r="F204" s="74"/>
      <c r="G204" s="74"/>
    </row>
    <row r="205" spans="4:7" x14ac:dyDescent="0.2">
      <c r="D205" s="74"/>
      <c r="E205" s="74"/>
      <c r="F205" s="74"/>
      <c r="G205" s="74"/>
    </row>
    <row r="206" spans="4:7" x14ac:dyDescent="0.2">
      <c r="D206" s="74"/>
      <c r="E206" s="74"/>
      <c r="F206" s="74"/>
      <c r="G206" s="74"/>
    </row>
    <row r="207" spans="4:7" x14ac:dyDescent="0.2">
      <c r="D207" s="74"/>
      <c r="E207" s="74"/>
      <c r="F207" s="74"/>
      <c r="G207" s="74"/>
    </row>
    <row r="208" spans="4:7" x14ac:dyDescent="0.2">
      <c r="D208" s="74"/>
      <c r="E208" s="74"/>
      <c r="F208" s="74"/>
      <c r="G208" s="74"/>
    </row>
    <row r="209" spans="4:7" x14ac:dyDescent="0.2">
      <c r="D209" s="74"/>
      <c r="E209" s="74"/>
      <c r="F209" s="74"/>
      <c r="G209" s="74"/>
    </row>
    <row r="210" spans="4:7" x14ac:dyDescent="0.2">
      <c r="D210" s="74"/>
      <c r="E210" s="74"/>
      <c r="F210" s="74"/>
      <c r="G210" s="74"/>
    </row>
    <row r="211" spans="4:7" x14ac:dyDescent="0.2">
      <c r="D211" s="74"/>
      <c r="E211" s="74"/>
      <c r="F211" s="74"/>
      <c r="G211" s="74"/>
    </row>
    <row r="212" spans="4:7" x14ac:dyDescent="0.2">
      <c r="D212" s="74"/>
      <c r="E212" s="74"/>
      <c r="F212" s="74"/>
      <c r="G212" s="74"/>
    </row>
    <row r="213" spans="4:7" x14ac:dyDescent="0.2">
      <c r="D213" s="74"/>
      <c r="E213" s="74"/>
      <c r="F213" s="74"/>
      <c r="G213" s="74"/>
    </row>
    <row r="214" spans="4:7" x14ac:dyDescent="0.2">
      <c r="D214" s="74"/>
      <c r="E214" s="74"/>
      <c r="F214" s="74"/>
      <c r="G214" s="74"/>
    </row>
    <row r="215" spans="4:7" x14ac:dyDescent="0.2">
      <c r="D215" s="74"/>
      <c r="E215" s="74"/>
      <c r="F215" s="74"/>
      <c r="G215" s="74"/>
    </row>
    <row r="216" spans="4:7" x14ac:dyDescent="0.2">
      <c r="D216" s="74"/>
      <c r="E216" s="74"/>
      <c r="F216" s="74"/>
      <c r="G216" s="74"/>
    </row>
    <row r="217" spans="4:7" x14ac:dyDescent="0.2">
      <c r="D217" s="74"/>
      <c r="E217" s="74"/>
      <c r="F217" s="74"/>
      <c r="G217" s="74"/>
    </row>
    <row r="218" spans="4:7" x14ac:dyDescent="0.2">
      <c r="D218" s="74"/>
      <c r="E218" s="74"/>
      <c r="F218" s="74"/>
      <c r="G218" s="74"/>
    </row>
    <row r="219" spans="4:7" x14ac:dyDescent="0.2">
      <c r="D219" s="74"/>
      <c r="E219" s="74"/>
      <c r="F219" s="74"/>
      <c r="G219" s="74"/>
    </row>
    <row r="220" spans="4:7" x14ac:dyDescent="0.2">
      <c r="D220" s="74"/>
      <c r="E220" s="74"/>
      <c r="F220" s="74"/>
      <c r="G220" s="74"/>
    </row>
    <row r="221" spans="4:7" x14ac:dyDescent="0.2">
      <c r="D221" s="74"/>
      <c r="E221" s="74"/>
      <c r="F221" s="74"/>
      <c r="G221" s="74"/>
    </row>
    <row r="222" spans="4:7" x14ac:dyDescent="0.2">
      <c r="D222" s="74"/>
      <c r="E222" s="74"/>
      <c r="F222" s="74"/>
      <c r="G222" s="74"/>
    </row>
    <row r="223" spans="4:7" x14ac:dyDescent="0.2">
      <c r="D223" s="74"/>
      <c r="E223" s="74"/>
      <c r="F223" s="74"/>
      <c r="G223" s="74"/>
    </row>
    <row r="224" spans="4:7" x14ac:dyDescent="0.2">
      <c r="D224" s="74"/>
      <c r="E224" s="74"/>
      <c r="F224" s="74"/>
      <c r="G224" s="74"/>
    </row>
    <row r="225" spans="4:7" x14ac:dyDescent="0.2">
      <c r="D225" s="74"/>
      <c r="E225" s="74"/>
      <c r="F225" s="74"/>
      <c r="G225" s="74"/>
    </row>
    <row r="226" spans="4:7" x14ac:dyDescent="0.2">
      <c r="D226" s="74"/>
      <c r="E226" s="74"/>
      <c r="F226" s="74"/>
      <c r="G226" s="74"/>
    </row>
    <row r="227" spans="4:7" x14ac:dyDescent="0.2">
      <c r="D227" s="74"/>
      <c r="E227" s="74"/>
      <c r="F227" s="74"/>
      <c r="G227" s="74"/>
    </row>
    <row r="228" spans="4:7" x14ac:dyDescent="0.2">
      <c r="D228" s="74"/>
      <c r="E228" s="74"/>
      <c r="F228" s="74"/>
      <c r="G228" s="74"/>
    </row>
    <row r="229" spans="4:7" x14ac:dyDescent="0.2">
      <c r="D229" s="74"/>
      <c r="E229" s="74"/>
      <c r="F229" s="74"/>
      <c r="G229" s="74"/>
    </row>
    <row r="230" spans="4:7" x14ac:dyDescent="0.2">
      <c r="D230" s="74"/>
      <c r="E230" s="74"/>
      <c r="F230" s="74"/>
      <c r="G230" s="74"/>
    </row>
    <row r="231" spans="4:7" x14ac:dyDescent="0.2">
      <c r="D231" s="74"/>
      <c r="E231" s="74"/>
      <c r="F231" s="74"/>
      <c r="G231" s="74"/>
    </row>
    <row r="232" spans="4:7" x14ac:dyDescent="0.2">
      <c r="D232" s="74"/>
      <c r="E232" s="74"/>
      <c r="F232" s="74"/>
      <c r="G232" s="74"/>
    </row>
    <row r="233" spans="4:7" x14ac:dyDescent="0.2">
      <c r="D233" s="74"/>
      <c r="E233" s="74"/>
      <c r="F233" s="74"/>
      <c r="G233" s="74"/>
    </row>
    <row r="234" spans="4:7" x14ac:dyDescent="0.2">
      <c r="D234" s="74"/>
      <c r="E234" s="74"/>
      <c r="F234" s="74"/>
      <c r="G234" s="74"/>
    </row>
    <row r="235" spans="4:7" x14ac:dyDescent="0.2">
      <c r="D235" s="74"/>
      <c r="E235" s="74"/>
      <c r="F235" s="74"/>
      <c r="G235" s="74"/>
    </row>
    <row r="236" spans="4:7" x14ac:dyDescent="0.2">
      <c r="D236" s="74"/>
      <c r="E236" s="74"/>
      <c r="F236" s="74"/>
      <c r="G236" s="74"/>
    </row>
    <row r="237" spans="4:7" x14ac:dyDescent="0.2">
      <c r="D237" s="74"/>
      <c r="E237" s="74"/>
      <c r="F237" s="74"/>
      <c r="G237" s="74"/>
    </row>
    <row r="238" spans="4:7" x14ac:dyDescent="0.2">
      <c r="D238" s="74"/>
      <c r="E238" s="74"/>
      <c r="F238" s="74"/>
      <c r="G238" s="74"/>
    </row>
    <row r="239" spans="4:7" x14ac:dyDescent="0.2">
      <c r="D239" s="74"/>
      <c r="E239" s="74"/>
      <c r="F239" s="74"/>
      <c r="G239" s="74"/>
    </row>
    <row r="240" spans="4:7" x14ac:dyDescent="0.2">
      <c r="D240" s="74"/>
      <c r="E240" s="74"/>
      <c r="F240" s="74"/>
      <c r="G240" s="74"/>
    </row>
    <row r="241" spans="4:7" x14ac:dyDescent="0.2">
      <c r="D241" s="74"/>
      <c r="E241" s="74"/>
      <c r="F241" s="74"/>
      <c r="G241" s="74"/>
    </row>
    <row r="242" spans="4:7" x14ac:dyDescent="0.2">
      <c r="D242" s="74"/>
      <c r="E242" s="74"/>
      <c r="F242" s="74"/>
      <c r="G242" s="74"/>
    </row>
    <row r="243" spans="4:7" x14ac:dyDescent="0.2">
      <c r="D243" s="74"/>
      <c r="E243" s="74"/>
      <c r="F243" s="74"/>
      <c r="G243" s="74"/>
    </row>
    <row r="244" spans="4:7" x14ac:dyDescent="0.2">
      <c r="D244" s="74"/>
      <c r="E244" s="74"/>
      <c r="F244" s="74"/>
      <c r="G244" s="74"/>
    </row>
    <row r="245" spans="4:7" x14ac:dyDescent="0.2">
      <c r="D245" s="74"/>
      <c r="E245" s="74"/>
      <c r="F245" s="74"/>
      <c r="G245" s="74"/>
    </row>
    <row r="246" spans="4:7" x14ac:dyDescent="0.2">
      <c r="D246" s="74"/>
      <c r="E246" s="74"/>
      <c r="F246" s="74"/>
      <c r="G246" s="74"/>
    </row>
    <row r="247" spans="4:7" x14ac:dyDescent="0.2">
      <c r="D247" s="74"/>
      <c r="E247" s="74"/>
      <c r="F247" s="74"/>
      <c r="G247" s="74"/>
    </row>
    <row r="248" spans="4:7" x14ac:dyDescent="0.2">
      <c r="D248" s="74"/>
      <c r="E248" s="74"/>
      <c r="F248" s="74"/>
      <c r="G248" s="74"/>
    </row>
    <row r="249" spans="4:7" x14ac:dyDescent="0.2">
      <c r="D249" s="74"/>
      <c r="E249" s="74"/>
      <c r="F249" s="74"/>
      <c r="G249" s="74"/>
    </row>
    <row r="250" spans="4:7" x14ac:dyDescent="0.2">
      <c r="D250" s="74"/>
      <c r="E250" s="74"/>
      <c r="F250" s="74"/>
      <c r="G250" s="74"/>
    </row>
    <row r="251" spans="4:7" x14ac:dyDescent="0.2">
      <c r="D251" s="74"/>
      <c r="E251" s="74"/>
      <c r="F251" s="74"/>
      <c r="G251" s="74"/>
    </row>
    <row r="252" spans="4:7" x14ac:dyDescent="0.2">
      <c r="D252" s="74"/>
      <c r="E252" s="74"/>
      <c r="F252" s="74"/>
      <c r="G252" s="74"/>
    </row>
    <row r="253" spans="4:7" x14ac:dyDescent="0.2">
      <c r="D253" s="74"/>
      <c r="E253" s="74"/>
      <c r="F253" s="74"/>
      <c r="G253" s="74"/>
    </row>
    <row r="254" spans="4:7" x14ac:dyDescent="0.2">
      <c r="D254" s="74"/>
      <c r="E254" s="74"/>
      <c r="F254" s="74"/>
      <c r="G254" s="74"/>
    </row>
    <row r="255" spans="4:7" x14ac:dyDescent="0.2">
      <c r="D255" s="74"/>
      <c r="E255" s="74"/>
      <c r="F255" s="74"/>
      <c r="G255" s="74"/>
    </row>
    <row r="256" spans="4:7" x14ac:dyDescent="0.2">
      <c r="D256" s="74"/>
      <c r="E256" s="74"/>
      <c r="F256" s="74"/>
      <c r="G256" s="74"/>
    </row>
    <row r="257" spans="4:7" x14ac:dyDescent="0.2">
      <c r="D257" s="74"/>
      <c r="E257" s="74"/>
      <c r="F257" s="74"/>
      <c r="G257" s="74"/>
    </row>
    <row r="258" spans="4:7" x14ac:dyDescent="0.2">
      <c r="D258" s="74"/>
      <c r="E258" s="74"/>
      <c r="F258" s="74"/>
      <c r="G258" s="74"/>
    </row>
    <row r="259" spans="4:7" x14ac:dyDescent="0.2">
      <c r="D259" s="74"/>
      <c r="E259" s="74"/>
      <c r="F259" s="74"/>
      <c r="G259" s="74"/>
    </row>
    <row r="260" spans="4:7" x14ac:dyDescent="0.2">
      <c r="D260" s="74"/>
      <c r="E260" s="74"/>
      <c r="F260" s="74"/>
      <c r="G260" s="74"/>
    </row>
    <row r="261" spans="4:7" x14ac:dyDescent="0.2">
      <c r="D261" s="74"/>
      <c r="E261" s="74"/>
      <c r="F261" s="74"/>
      <c r="G261" s="74"/>
    </row>
    <row r="262" spans="4:7" x14ac:dyDescent="0.2">
      <c r="D262" s="74"/>
      <c r="E262" s="74"/>
      <c r="F262" s="74"/>
      <c r="G262" s="74"/>
    </row>
    <row r="263" spans="4:7" x14ac:dyDescent="0.2">
      <c r="D263" s="74"/>
      <c r="E263" s="74"/>
      <c r="F263" s="74"/>
      <c r="G263" s="74"/>
    </row>
    <row r="264" spans="4:7" x14ac:dyDescent="0.2">
      <c r="D264" s="74"/>
      <c r="E264" s="74"/>
      <c r="F264" s="74"/>
      <c r="G264" s="74"/>
    </row>
    <row r="265" spans="4:7" x14ac:dyDescent="0.2">
      <c r="D265" s="74"/>
      <c r="E265" s="74"/>
      <c r="F265" s="74"/>
      <c r="G265" s="74"/>
    </row>
    <row r="266" spans="4:7" x14ac:dyDescent="0.2">
      <c r="D266" s="74"/>
      <c r="E266" s="74"/>
      <c r="F266" s="74"/>
      <c r="G266" s="74"/>
    </row>
    <row r="267" spans="4:7" x14ac:dyDescent="0.2">
      <c r="D267" s="74"/>
      <c r="E267" s="74"/>
      <c r="F267" s="74"/>
      <c r="G267" s="74"/>
    </row>
    <row r="268" spans="4:7" x14ac:dyDescent="0.2">
      <c r="D268" s="74"/>
      <c r="E268" s="74"/>
      <c r="F268" s="74"/>
      <c r="G268" s="74"/>
    </row>
    <row r="269" spans="4:7" x14ac:dyDescent="0.2">
      <c r="D269" s="74"/>
      <c r="E269" s="74"/>
      <c r="F269" s="74"/>
      <c r="G269" s="74"/>
    </row>
    <row r="270" spans="4:7" x14ac:dyDescent="0.2">
      <c r="D270" s="74"/>
      <c r="E270" s="74"/>
      <c r="F270" s="74"/>
      <c r="G270" s="74"/>
    </row>
    <row r="271" spans="4:7" x14ac:dyDescent="0.2">
      <c r="D271" s="74"/>
      <c r="E271" s="74"/>
      <c r="F271" s="74"/>
      <c r="G271" s="74"/>
    </row>
    <row r="272" spans="4:7" x14ac:dyDescent="0.2">
      <c r="D272" s="74"/>
      <c r="E272" s="74"/>
      <c r="F272" s="74"/>
      <c r="G272" s="74"/>
    </row>
    <row r="273" spans="4:7" x14ac:dyDescent="0.2">
      <c r="D273" s="74"/>
      <c r="E273" s="74"/>
      <c r="F273" s="74"/>
      <c r="G273" s="74"/>
    </row>
    <row r="274" spans="4:7" x14ac:dyDescent="0.2">
      <c r="D274" s="74"/>
      <c r="E274" s="74"/>
      <c r="F274" s="74"/>
      <c r="G274" s="74"/>
    </row>
    <row r="275" spans="4:7" x14ac:dyDescent="0.2">
      <c r="D275" s="74"/>
      <c r="E275" s="74"/>
      <c r="F275" s="74"/>
      <c r="G275" s="74"/>
    </row>
    <row r="276" spans="4:7" x14ac:dyDescent="0.2">
      <c r="D276" s="74"/>
      <c r="E276" s="74"/>
      <c r="F276" s="74"/>
      <c r="G276" s="74"/>
    </row>
    <row r="277" spans="4:7" x14ac:dyDescent="0.2">
      <c r="D277" s="74"/>
      <c r="E277" s="74"/>
      <c r="F277" s="74"/>
      <c r="G277" s="74"/>
    </row>
    <row r="278" spans="4:7" x14ac:dyDescent="0.2">
      <c r="D278" s="74"/>
      <c r="E278" s="74"/>
      <c r="F278" s="74"/>
      <c r="G278" s="74"/>
    </row>
    <row r="279" spans="4:7" x14ac:dyDescent="0.2">
      <c r="D279" s="74"/>
      <c r="E279" s="74"/>
      <c r="F279" s="74"/>
      <c r="G279" s="74"/>
    </row>
    <row r="280" spans="4:7" x14ac:dyDescent="0.2">
      <c r="D280" s="74"/>
      <c r="E280" s="74"/>
      <c r="F280" s="74"/>
      <c r="G280" s="74"/>
    </row>
    <row r="281" spans="4:7" x14ac:dyDescent="0.2">
      <c r="D281" s="74"/>
      <c r="E281" s="74"/>
      <c r="F281" s="74"/>
      <c r="G281" s="74"/>
    </row>
    <row r="282" spans="4:7" x14ac:dyDescent="0.2">
      <c r="D282" s="74"/>
      <c r="E282" s="74"/>
      <c r="F282" s="74"/>
      <c r="G282" s="74"/>
    </row>
    <row r="283" spans="4:7" x14ac:dyDescent="0.2">
      <c r="D283" s="74"/>
      <c r="E283" s="74"/>
      <c r="F283" s="74"/>
      <c r="G283" s="74"/>
    </row>
    <row r="284" spans="4:7" x14ac:dyDescent="0.2">
      <c r="D284" s="74"/>
      <c r="E284" s="74"/>
      <c r="F284" s="74"/>
      <c r="G284" s="74"/>
    </row>
    <row r="285" spans="4:7" x14ac:dyDescent="0.2">
      <c r="D285" s="74"/>
      <c r="E285" s="74"/>
      <c r="F285" s="74"/>
      <c r="G285" s="74"/>
    </row>
    <row r="286" spans="4:7" x14ac:dyDescent="0.2">
      <c r="D286" s="74"/>
      <c r="E286" s="74"/>
      <c r="F286" s="74"/>
      <c r="G286" s="74"/>
    </row>
    <row r="287" spans="4:7" x14ac:dyDescent="0.2">
      <c r="D287" s="74"/>
      <c r="E287" s="74"/>
      <c r="F287" s="74"/>
      <c r="G287" s="74"/>
    </row>
    <row r="288" spans="4:7" x14ac:dyDescent="0.2">
      <c r="D288" s="74"/>
      <c r="E288" s="74"/>
      <c r="F288" s="74"/>
      <c r="G288" s="74"/>
    </row>
    <row r="289" spans="4:7" x14ac:dyDescent="0.2">
      <c r="D289" s="74"/>
      <c r="E289" s="74"/>
      <c r="F289" s="74"/>
      <c r="G289" s="74"/>
    </row>
    <row r="290" spans="4:7" x14ac:dyDescent="0.2">
      <c r="D290" s="74"/>
      <c r="E290" s="74"/>
      <c r="F290" s="74"/>
      <c r="G290" s="74"/>
    </row>
    <row r="291" spans="4:7" x14ac:dyDescent="0.2">
      <c r="D291" s="74"/>
      <c r="E291" s="74"/>
      <c r="F291" s="74"/>
      <c r="G291" s="74"/>
    </row>
    <row r="292" spans="4:7" x14ac:dyDescent="0.2">
      <c r="D292" s="74"/>
      <c r="E292" s="74"/>
      <c r="F292" s="74"/>
      <c r="G292" s="74"/>
    </row>
    <row r="293" spans="4:7" x14ac:dyDescent="0.2">
      <c r="D293" s="74"/>
      <c r="E293" s="74"/>
      <c r="F293" s="74"/>
      <c r="G293" s="74"/>
    </row>
    <row r="294" spans="4:7" x14ac:dyDescent="0.2">
      <c r="D294" s="74"/>
      <c r="E294" s="74"/>
      <c r="F294" s="74"/>
      <c r="G294" s="74"/>
    </row>
    <row r="295" spans="4:7" x14ac:dyDescent="0.2">
      <c r="D295" s="74"/>
      <c r="E295" s="74"/>
      <c r="F295" s="74"/>
      <c r="G295" s="74"/>
    </row>
    <row r="296" spans="4:7" x14ac:dyDescent="0.2">
      <c r="D296" s="74"/>
      <c r="E296" s="74"/>
      <c r="F296" s="74"/>
      <c r="G296" s="74"/>
    </row>
    <row r="297" spans="4:7" x14ac:dyDescent="0.2">
      <c r="D297" s="74"/>
      <c r="E297" s="74"/>
      <c r="F297" s="74"/>
      <c r="G297" s="74"/>
    </row>
    <row r="298" spans="4:7" x14ac:dyDescent="0.2">
      <c r="D298" s="74"/>
      <c r="E298" s="74"/>
      <c r="F298" s="74"/>
      <c r="G298" s="74"/>
    </row>
    <row r="299" spans="4:7" x14ac:dyDescent="0.2">
      <c r="D299" s="74"/>
      <c r="E299" s="74"/>
      <c r="F299" s="74"/>
      <c r="G299" s="74"/>
    </row>
    <row r="300" spans="4:7" x14ac:dyDescent="0.2">
      <c r="D300" s="74"/>
      <c r="E300" s="74"/>
      <c r="F300" s="74"/>
      <c r="G300" s="74"/>
    </row>
    <row r="301" spans="4:7" x14ac:dyDescent="0.2">
      <c r="D301" s="74"/>
      <c r="E301" s="74"/>
      <c r="F301" s="74"/>
      <c r="G301" s="74"/>
    </row>
    <row r="302" spans="4:7" x14ac:dyDescent="0.2">
      <c r="D302" s="74"/>
      <c r="E302" s="74"/>
      <c r="F302" s="74"/>
      <c r="G302" s="74"/>
    </row>
    <row r="303" spans="4:7" x14ac:dyDescent="0.2">
      <c r="D303" s="74"/>
      <c r="E303" s="74"/>
      <c r="F303" s="74"/>
      <c r="G303" s="74"/>
    </row>
    <row r="304" spans="4:7" x14ac:dyDescent="0.2">
      <c r="D304" s="74"/>
      <c r="E304" s="74"/>
      <c r="F304" s="74"/>
      <c r="G304" s="74"/>
    </row>
    <row r="305" spans="4:7" x14ac:dyDescent="0.2">
      <c r="D305" s="74"/>
      <c r="E305" s="74"/>
      <c r="F305" s="74"/>
      <c r="G305" s="74"/>
    </row>
    <row r="306" spans="4:7" x14ac:dyDescent="0.2">
      <c r="D306" s="74"/>
      <c r="E306" s="74"/>
      <c r="F306" s="74"/>
      <c r="G306" s="74"/>
    </row>
    <row r="307" spans="4:7" x14ac:dyDescent="0.2">
      <c r="D307" s="74"/>
      <c r="E307" s="74"/>
      <c r="F307" s="74"/>
      <c r="G307" s="74"/>
    </row>
    <row r="308" spans="4:7" x14ac:dyDescent="0.2">
      <c r="D308" s="74"/>
      <c r="E308" s="74"/>
      <c r="F308" s="74"/>
      <c r="G308" s="74"/>
    </row>
    <row r="309" spans="4:7" x14ac:dyDescent="0.2">
      <c r="D309" s="74"/>
      <c r="E309" s="74"/>
      <c r="F309" s="74"/>
      <c r="G309" s="74"/>
    </row>
    <row r="310" spans="4:7" x14ac:dyDescent="0.2">
      <c r="D310" s="74"/>
      <c r="E310" s="74"/>
      <c r="F310" s="74"/>
      <c r="G310" s="74"/>
    </row>
    <row r="311" spans="4:7" x14ac:dyDescent="0.2">
      <c r="D311" s="74"/>
      <c r="E311" s="74"/>
      <c r="F311" s="74"/>
      <c r="G311" s="74"/>
    </row>
    <row r="312" spans="4:7" x14ac:dyDescent="0.2">
      <c r="D312" s="74"/>
      <c r="E312" s="74"/>
      <c r="F312" s="74"/>
      <c r="G312" s="74"/>
    </row>
    <row r="313" spans="4:7" x14ac:dyDescent="0.2">
      <c r="D313" s="74"/>
      <c r="E313" s="74"/>
      <c r="F313" s="74"/>
      <c r="G313" s="74"/>
    </row>
    <row r="314" spans="4:7" x14ac:dyDescent="0.2">
      <c r="D314" s="74"/>
      <c r="E314" s="74"/>
      <c r="F314" s="74"/>
      <c r="G314" s="74"/>
    </row>
    <row r="315" spans="4:7" x14ac:dyDescent="0.2">
      <c r="D315" s="74"/>
      <c r="E315" s="74"/>
      <c r="F315" s="74"/>
      <c r="G315" s="74"/>
    </row>
    <row r="316" spans="4:7" x14ac:dyDescent="0.2">
      <c r="D316" s="74"/>
      <c r="E316" s="74"/>
      <c r="F316" s="74"/>
      <c r="G316" s="74"/>
    </row>
    <row r="317" spans="4:7" x14ac:dyDescent="0.2">
      <c r="D317" s="74"/>
      <c r="E317" s="74"/>
      <c r="F317" s="74"/>
      <c r="G317" s="74"/>
    </row>
    <row r="318" spans="4:7" x14ac:dyDescent="0.2">
      <c r="D318" s="74"/>
      <c r="E318" s="74"/>
      <c r="F318" s="74"/>
      <c r="G318" s="74"/>
    </row>
    <row r="319" spans="4:7" x14ac:dyDescent="0.2">
      <c r="D319" s="74"/>
      <c r="E319" s="74"/>
      <c r="F319" s="74"/>
      <c r="G319" s="74"/>
    </row>
    <row r="320" spans="4:7" x14ac:dyDescent="0.2">
      <c r="D320" s="74"/>
      <c r="E320" s="74"/>
      <c r="F320" s="74"/>
      <c r="G320" s="74"/>
    </row>
    <row r="321" spans="4:7" x14ac:dyDescent="0.2">
      <c r="D321" s="74"/>
      <c r="E321" s="74"/>
      <c r="F321" s="74"/>
      <c r="G321" s="74"/>
    </row>
    <row r="322" spans="4:7" x14ac:dyDescent="0.2">
      <c r="D322" s="74"/>
      <c r="E322" s="74"/>
      <c r="F322" s="74"/>
      <c r="G322" s="74"/>
    </row>
    <row r="323" spans="4:7" x14ac:dyDescent="0.2">
      <c r="D323" s="74"/>
      <c r="E323" s="74"/>
      <c r="F323" s="74"/>
      <c r="G323" s="74"/>
    </row>
    <row r="324" spans="4:7" x14ac:dyDescent="0.2">
      <c r="D324" s="74"/>
      <c r="E324" s="74"/>
      <c r="F324" s="74"/>
      <c r="G324" s="74"/>
    </row>
    <row r="325" spans="4:7" x14ac:dyDescent="0.2">
      <c r="D325" s="74"/>
      <c r="E325" s="74"/>
      <c r="F325" s="74"/>
      <c r="G325" s="74"/>
    </row>
    <row r="326" spans="4:7" x14ac:dyDescent="0.2">
      <c r="D326" s="74"/>
      <c r="E326" s="74"/>
      <c r="F326" s="74"/>
      <c r="G326" s="74"/>
    </row>
    <row r="327" spans="4:7" x14ac:dyDescent="0.2">
      <c r="D327" s="74"/>
      <c r="E327" s="74"/>
      <c r="F327" s="74"/>
      <c r="G327" s="74"/>
    </row>
    <row r="328" spans="4:7" x14ac:dyDescent="0.2">
      <c r="D328" s="74"/>
      <c r="E328" s="74"/>
      <c r="F328" s="74"/>
      <c r="G328" s="74"/>
    </row>
    <row r="329" spans="4:7" x14ac:dyDescent="0.2">
      <c r="D329" s="74"/>
      <c r="E329" s="74"/>
      <c r="F329" s="74"/>
      <c r="G329" s="74"/>
    </row>
    <row r="330" spans="4:7" x14ac:dyDescent="0.2">
      <c r="D330" s="74"/>
      <c r="E330" s="74"/>
      <c r="F330" s="74"/>
      <c r="G330" s="74"/>
    </row>
    <row r="331" spans="4:7" x14ac:dyDescent="0.2">
      <c r="D331" s="74"/>
      <c r="E331" s="74"/>
      <c r="F331" s="74"/>
      <c r="G331" s="74"/>
    </row>
    <row r="332" spans="4:7" x14ac:dyDescent="0.2">
      <c r="D332" s="74"/>
      <c r="E332" s="74"/>
      <c r="F332" s="74"/>
      <c r="G332" s="74"/>
    </row>
    <row r="333" spans="4:7" x14ac:dyDescent="0.2">
      <c r="D333" s="74"/>
      <c r="E333" s="74"/>
      <c r="F333" s="74"/>
      <c r="G333" s="74"/>
    </row>
    <row r="334" spans="4:7" x14ac:dyDescent="0.2">
      <c r="D334" s="74"/>
      <c r="E334" s="74"/>
      <c r="F334" s="74"/>
      <c r="G334" s="74"/>
    </row>
    <row r="335" spans="4:7" x14ac:dyDescent="0.2">
      <c r="D335" s="74"/>
      <c r="E335" s="74"/>
      <c r="F335" s="74"/>
      <c r="G335" s="74"/>
    </row>
    <row r="336" spans="4:7" x14ac:dyDescent="0.2">
      <c r="D336" s="74"/>
      <c r="E336" s="74"/>
      <c r="F336" s="74"/>
      <c r="G336" s="74"/>
    </row>
    <row r="337" spans="4:7" x14ac:dyDescent="0.2">
      <c r="D337" s="74"/>
      <c r="E337" s="74"/>
      <c r="F337" s="74"/>
      <c r="G337" s="74"/>
    </row>
    <row r="338" spans="4:7" x14ac:dyDescent="0.2">
      <c r="D338" s="74"/>
      <c r="E338" s="74"/>
      <c r="F338" s="74"/>
      <c r="G338" s="74"/>
    </row>
    <row r="339" spans="4:7" x14ac:dyDescent="0.2">
      <c r="D339" s="74"/>
      <c r="E339" s="74"/>
      <c r="F339" s="74"/>
      <c r="G339" s="74"/>
    </row>
    <row r="340" spans="4:7" x14ac:dyDescent="0.2">
      <c r="D340" s="74"/>
      <c r="E340" s="74"/>
      <c r="F340" s="74"/>
      <c r="G340" s="74"/>
    </row>
    <row r="341" spans="4:7" x14ac:dyDescent="0.2">
      <c r="D341" s="74"/>
      <c r="E341" s="74"/>
      <c r="F341" s="74"/>
      <c r="G341" s="74"/>
    </row>
    <row r="342" spans="4:7" x14ac:dyDescent="0.2">
      <c r="D342" s="74"/>
      <c r="E342" s="74"/>
      <c r="F342" s="74"/>
      <c r="G342" s="74"/>
    </row>
    <row r="343" spans="4:7" x14ac:dyDescent="0.2">
      <c r="D343" s="74"/>
      <c r="E343" s="74"/>
      <c r="F343" s="74"/>
      <c r="G343" s="74"/>
    </row>
    <row r="344" spans="4:7" x14ac:dyDescent="0.2">
      <c r="D344" s="74"/>
      <c r="E344" s="74"/>
      <c r="F344" s="74"/>
      <c r="G344" s="74"/>
    </row>
    <row r="345" spans="4:7" x14ac:dyDescent="0.2">
      <c r="D345" s="74"/>
      <c r="E345" s="74"/>
      <c r="F345" s="74"/>
      <c r="G345" s="74"/>
    </row>
    <row r="346" spans="4:7" x14ac:dyDescent="0.2">
      <c r="D346" s="74"/>
      <c r="E346" s="74"/>
      <c r="F346" s="74"/>
      <c r="G346" s="74"/>
    </row>
    <row r="347" spans="4:7" x14ac:dyDescent="0.2">
      <c r="D347" s="74"/>
      <c r="E347" s="74"/>
      <c r="F347" s="74"/>
      <c r="G347" s="74"/>
    </row>
    <row r="348" spans="4:7" x14ac:dyDescent="0.2">
      <c r="D348" s="74"/>
      <c r="E348" s="74"/>
      <c r="F348" s="74"/>
      <c r="G348" s="74"/>
    </row>
    <row r="349" spans="4:7" x14ac:dyDescent="0.2">
      <c r="D349" s="74"/>
      <c r="E349" s="74"/>
      <c r="F349" s="74"/>
      <c r="G349" s="74"/>
    </row>
    <row r="350" spans="4:7" x14ac:dyDescent="0.2">
      <c r="D350" s="74"/>
      <c r="E350" s="74"/>
      <c r="F350" s="74"/>
      <c r="G350" s="74"/>
    </row>
    <row r="351" spans="4:7" x14ac:dyDescent="0.2">
      <c r="D351" s="74"/>
      <c r="E351" s="74"/>
      <c r="F351" s="74"/>
      <c r="G351" s="74"/>
    </row>
    <row r="352" spans="4:7" x14ac:dyDescent="0.2">
      <c r="D352" s="74"/>
      <c r="E352" s="74"/>
      <c r="F352" s="74"/>
      <c r="G352" s="74"/>
    </row>
    <row r="353" spans="4:7" x14ac:dyDescent="0.2">
      <c r="D353" s="74"/>
      <c r="E353" s="74"/>
      <c r="F353" s="74"/>
      <c r="G353" s="74"/>
    </row>
    <row r="354" spans="4:7" x14ac:dyDescent="0.2">
      <c r="D354" s="74"/>
      <c r="E354" s="74"/>
      <c r="F354" s="74"/>
      <c r="G354" s="74"/>
    </row>
    <row r="355" spans="4:7" x14ac:dyDescent="0.2">
      <c r="D355" s="74"/>
      <c r="E355" s="74"/>
      <c r="F355" s="74"/>
      <c r="G355" s="74"/>
    </row>
    <row r="356" spans="4:7" x14ac:dyDescent="0.2">
      <c r="D356" s="74"/>
      <c r="E356" s="74"/>
      <c r="F356" s="74"/>
      <c r="G356" s="74"/>
    </row>
    <row r="357" spans="4:7" x14ac:dyDescent="0.2">
      <c r="D357" s="74"/>
      <c r="E357" s="74"/>
      <c r="F357" s="74"/>
      <c r="G357" s="74"/>
    </row>
    <row r="358" spans="4:7" x14ac:dyDescent="0.2">
      <c r="D358" s="74"/>
      <c r="E358" s="74"/>
      <c r="F358" s="74"/>
      <c r="G358" s="74"/>
    </row>
    <row r="359" spans="4:7" x14ac:dyDescent="0.2">
      <c r="D359" s="74"/>
      <c r="E359" s="74"/>
      <c r="F359" s="74"/>
      <c r="G359" s="74"/>
    </row>
    <row r="360" spans="4:7" x14ac:dyDescent="0.2">
      <c r="D360" s="74"/>
      <c r="E360" s="74"/>
      <c r="F360" s="74"/>
      <c r="G360" s="74"/>
    </row>
    <row r="361" spans="4:7" x14ac:dyDescent="0.2">
      <c r="D361" s="74"/>
      <c r="E361" s="74"/>
      <c r="F361" s="74"/>
      <c r="G361" s="74"/>
    </row>
    <row r="362" spans="4:7" x14ac:dyDescent="0.2">
      <c r="D362" s="74"/>
      <c r="E362" s="74"/>
      <c r="F362" s="74"/>
      <c r="G362" s="74"/>
    </row>
    <row r="363" spans="4:7" x14ac:dyDescent="0.2">
      <c r="D363" s="74"/>
      <c r="E363" s="74"/>
      <c r="F363" s="74"/>
      <c r="G363" s="74"/>
    </row>
    <row r="364" spans="4:7" x14ac:dyDescent="0.2">
      <c r="D364" s="74"/>
      <c r="E364" s="74"/>
      <c r="F364" s="74"/>
      <c r="G364" s="74"/>
    </row>
    <row r="365" spans="4:7" x14ac:dyDescent="0.2">
      <c r="D365" s="74"/>
      <c r="E365" s="74"/>
      <c r="F365" s="74"/>
      <c r="G365" s="74"/>
    </row>
    <row r="366" spans="4:7" x14ac:dyDescent="0.2">
      <c r="D366" s="74"/>
      <c r="E366" s="74"/>
      <c r="F366" s="74"/>
      <c r="G366" s="74"/>
    </row>
    <row r="367" spans="4:7" x14ac:dyDescent="0.2">
      <c r="D367" s="74"/>
      <c r="E367" s="74"/>
      <c r="F367" s="74"/>
      <c r="G367" s="74"/>
    </row>
    <row r="368" spans="4:7" x14ac:dyDescent="0.2">
      <c r="D368" s="74"/>
      <c r="E368" s="74"/>
      <c r="F368" s="74"/>
      <c r="G368" s="74"/>
    </row>
    <row r="369" spans="4:7" x14ac:dyDescent="0.2">
      <c r="D369" s="74"/>
      <c r="E369" s="74"/>
      <c r="F369" s="74"/>
      <c r="G369" s="74"/>
    </row>
    <row r="370" spans="4:7" x14ac:dyDescent="0.2">
      <c r="D370" s="74"/>
      <c r="E370" s="74"/>
      <c r="F370" s="74"/>
      <c r="G370" s="74"/>
    </row>
    <row r="371" spans="4:7" x14ac:dyDescent="0.2">
      <c r="D371" s="74"/>
      <c r="E371" s="74"/>
      <c r="F371" s="74"/>
      <c r="G371" s="74"/>
    </row>
    <row r="372" spans="4:7" x14ac:dyDescent="0.2">
      <c r="D372" s="74"/>
      <c r="E372" s="74"/>
      <c r="F372" s="74"/>
      <c r="G372" s="74"/>
    </row>
    <row r="373" spans="4:7" x14ac:dyDescent="0.2">
      <c r="D373" s="74"/>
      <c r="E373" s="74"/>
      <c r="F373" s="74"/>
      <c r="G373" s="74"/>
    </row>
    <row r="374" spans="4:7" x14ac:dyDescent="0.2">
      <c r="D374" s="74"/>
      <c r="E374" s="74"/>
      <c r="F374" s="74"/>
      <c r="G374" s="74"/>
    </row>
    <row r="375" spans="4:7" x14ac:dyDescent="0.2">
      <c r="D375" s="74"/>
      <c r="E375" s="74"/>
      <c r="F375" s="74"/>
      <c r="G375" s="74"/>
    </row>
    <row r="376" spans="4:7" x14ac:dyDescent="0.2">
      <c r="D376" s="74"/>
      <c r="E376" s="74"/>
      <c r="F376" s="74"/>
      <c r="G376" s="74"/>
    </row>
    <row r="377" spans="4:7" x14ac:dyDescent="0.2">
      <c r="D377" s="74"/>
      <c r="E377" s="74"/>
      <c r="F377" s="74"/>
      <c r="G377" s="74"/>
    </row>
    <row r="378" spans="4:7" x14ac:dyDescent="0.2">
      <c r="D378" s="74"/>
      <c r="E378" s="74"/>
      <c r="F378" s="74"/>
      <c r="G378" s="74"/>
    </row>
    <row r="379" spans="4:7" x14ac:dyDescent="0.2">
      <c r="D379" s="74"/>
      <c r="E379" s="74"/>
      <c r="F379" s="74"/>
      <c r="G379" s="74"/>
    </row>
    <row r="380" spans="4:7" x14ac:dyDescent="0.2">
      <c r="D380" s="74"/>
      <c r="E380" s="74"/>
      <c r="F380" s="74"/>
      <c r="G380" s="74"/>
    </row>
    <row r="381" spans="4:7" x14ac:dyDescent="0.2">
      <c r="D381" s="74"/>
      <c r="E381" s="74"/>
      <c r="F381" s="74"/>
      <c r="G381" s="74"/>
    </row>
    <row r="382" spans="4:7" x14ac:dyDescent="0.2">
      <c r="D382" s="74"/>
      <c r="E382" s="74"/>
      <c r="F382" s="74"/>
      <c r="G382" s="74"/>
    </row>
    <row r="383" spans="4:7" x14ac:dyDescent="0.2">
      <c r="D383" s="74"/>
      <c r="E383" s="74"/>
      <c r="F383" s="74"/>
      <c r="G383" s="74"/>
    </row>
    <row r="384" spans="4:7" x14ac:dyDescent="0.2">
      <c r="D384" s="74"/>
      <c r="E384" s="74"/>
      <c r="F384" s="74"/>
      <c r="G384" s="74"/>
    </row>
    <row r="385" spans="4:7" x14ac:dyDescent="0.2">
      <c r="D385" s="74"/>
      <c r="E385" s="74"/>
      <c r="F385" s="74"/>
      <c r="G385" s="74"/>
    </row>
    <row r="386" spans="4:7" x14ac:dyDescent="0.2">
      <c r="D386" s="74"/>
      <c r="E386" s="74"/>
      <c r="F386" s="74"/>
      <c r="G386" s="74"/>
    </row>
    <row r="387" spans="4:7" x14ac:dyDescent="0.2">
      <c r="D387" s="74"/>
      <c r="E387" s="74"/>
      <c r="F387" s="74"/>
      <c r="G387" s="74"/>
    </row>
    <row r="388" spans="4:7" x14ac:dyDescent="0.2">
      <c r="D388" s="74"/>
      <c r="E388" s="74"/>
      <c r="F388" s="74"/>
      <c r="G388" s="74"/>
    </row>
    <row r="389" spans="4:7" x14ac:dyDescent="0.2">
      <c r="D389" s="74"/>
      <c r="E389" s="74"/>
      <c r="F389" s="74"/>
      <c r="G389" s="74"/>
    </row>
    <row r="390" spans="4:7" x14ac:dyDescent="0.2">
      <c r="D390" s="74"/>
      <c r="E390" s="74"/>
      <c r="F390" s="74"/>
      <c r="G390" s="74"/>
    </row>
    <row r="391" spans="4:7" x14ac:dyDescent="0.2">
      <c r="D391" s="74"/>
      <c r="E391" s="74"/>
      <c r="F391" s="74"/>
      <c r="G391" s="74"/>
    </row>
    <row r="392" spans="4:7" x14ac:dyDescent="0.2">
      <c r="D392" s="74"/>
      <c r="E392" s="74"/>
      <c r="F392" s="74"/>
      <c r="G392" s="74"/>
    </row>
    <row r="393" spans="4:7" x14ac:dyDescent="0.2">
      <c r="D393" s="74"/>
      <c r="E393" s="74"/>
      <c r="F393" s="74"/>
      <c r="G393" s="74"/>
    </row>
    <row r="394" spans="4:7" x14ac:dyDescent="0.2">
      <c r="D394" s="74"/>
      <c r="E394" s="74"/>
      <c r="F394" s="74"/>
      <c r="G394" s="74"/>
    </row>
    <row r="395" spans="4:7" x14ac:dyDescent="0.2">
      <c r="D395" s="74"/>
      <c r="E395" s="74"/>
      <c r="F395" s="74"/>
      <c r="G395" s="74"/>
    </row>
    <row r="396" spans="4:7" x14ac:dyDescent="0.2">
      <c r="D396" s="74"/>
      <c r="E396" s="74"/>
      <c r="F396" s="74"/>
      <c r="G396" s="74"/>
    </row>
    <row r="397" spans="4:7" x14ac:dyDescent="0.2">
      <c r="D397" s="74"/>
      <c r="E397" s="74"/>
      <c r="F397" s="74"/>
      <c r="G397" s="74"/>
    </row>
    <row r="398" spans="4:7" x14ac:dyDescent="0.2">
      <c r="D398" s="74"/>
      <c r="E398" s="74"/>
      <c r="F398" s="74"/>
      <c r="G398" s="74"/>
    </row>
    <row r="399" spans="4:7" x14ac:dyDescent="0.2">
      <c r="D399" s="74"/>
      <c r="E399" s="74"/>
      <c r="F399" s="74"/>
      <c r="G399" s="74"/>
    </row>
    <row r="400" spans="4:7" x14ac:dyDescent="0.2">
      <c r="D400" s="74"/>
      <c r="E400" s="74"/>
      <c r="F400" s="74"/>
      <c r="G400" s="74"/>
    </row>
    <row r="401" spans="4:7" x14ac:dyDescent="0.2">
      <c r="D401" s="74"/>
      <c r="E401" s="74"/>
      <c r="F401" s="74"/>
      <c r="G401" s="74"/>
    </row>
    <row r="402" spans="4:7" x14ac:dyDescent="0.2">
      <c r="D402" s="74"/>
      <c r="E402" s="74"/>
      <c r="F402" s="74"/>
      <c r="G402" s="74"/>
    </row>
    <row r="403" spans="4:7" x14ac:dyDescent="0.2">
      <c r="D403" s="74"/>
      <c r="E403" s="74"/>
      <c r="F403" s="74"/>
      <c r="G403" s="74"/>
    </row>
    <row r="404" spans="4:7" x14ac:dyDescent="0.2">
      <c r="D404" s="74"/>
      <c r="E404" s="74"/>
      <c r="F404" s="74"/>
      <c r="G404" s="74"/>
    </row>
    <row r="405" spans="4:7" x14ac:dyDescent="0.2">
      <c r="D405" s="74"/>
      <c r="E405" s="74"/>
      <c r="F405" s="74"/>
      <c r="G405" s="74"/>
    </row>
    <row r="406" spans="4:7" x14ac:dyDescent="0.2">
      <c r="D406" s="74"/>
      <c r="E406" s="74"/>
      <c r="F406" s="74"/>
      <c r="G406" s="74"/>
    </row>
    <row r="407" spans="4:7" x14ac:dyDescent="0.2">
      <c r="D407" s="74"/>
      <c r="E407" s="74"/>
      <c r="F407" s="74"/>
      <c r="G407" s="74"/>
    </row>
    <row r="408" spans="4:7" x14ac:dyDescent="0.2">
      <c r="D408" s="74"/>
      <c r="E408" s="74"/>
      <c r="F408" s="74"/>
      <c r="G408" s="74"/>
    </row>
    <row r="409" spans="4:7" x14ac:dyDescent="0.2">
      <c r="D409" s="74"/>
      <c r="E409" s="74"/>
      <c r="F409" s="74"/>
      <c r="G409" s="74"/>
    </row>
    <row r="410" spans="4:7" x14ac:dyDescent="0.2">
      <c r="D410" s="74"/>
      <c r="E410" s="74"/>
      <c r="F410" s="74"/>
      <c r="G410" s="74"/>
    </row>
    <row r="411" spans="4:7" x14ac:dyDescent="0.2">
      <c r="D411" s="74"/>
      <c r="E411" s="74"/>
      <c r="F411" s="74"/>
      <c r="G411" s="74"/>
    </row>
    <row r="412" spans="4:7" x14ac:dyDescent="0.2">
      <c r="D412" s="74"/>
      <c r="E412" s="74"/>
      <c r="F412" s="74"/>
      <c r="G412" s="74"/>
    </row>
    <row r="413" spans="4:7" x14ac:dyDescent="0.2">
      <c r="D413" s="74"/>
      <c r="E413" s="74"/>
      <c r="F413" s="74"/>
      <c r="G413" s="74"/>
    </row>
    <row r="414" spans="4:7" x14ac:dyDescent="0.2">
      <c r="D414" s="74"/>
      <c r="E414" s="74"/>
      <c r="F414" s="74"/>
      <c r="G414" s="74"/>
    </row>
    <row r="415" spans="4:7" x14ac:dyDescent="0.2">
      <c r="D415" s="74"/>
      <c r="E415" s="74"/>
      <c r="F415" s="74"/>
      <c r="G415" s="74"/>
    </row>
    <row r="416" spans="4:7" x14ac:dyDescent="0.2">
      <c r="D416" s="74"/>
      <c r="E416" s="74"/>
      <c r="F416" s="74"/>
      <c r="G416" s="74"/>
    </row>
    <row r="417" spans="4:7" x14ac:dyDescent="0.2">
      <c r="D417" s="74"/>
      <c r="E417" s="74"/>
      <c r="F417" s="74"/>
      <c r="G417" s="74"/>
    </row>
    <row r="418" spans="4:7" x14ac:dyDescent="0.2">
      <c r="D418" s="74"/>
      <c r="E418" s="74"/>
      <c r="F418" s="74"/>
      <c r="G418" s="74"/>
    </row>
    <row r="419" spans="4:7" x14ac:dyDescent="0.2">
      <c r="D419" s="74"/>
      <c r="E419" s="74"/>
      <c r="F419" s="74"/>
      <c r="G419" s="74"/>
    </row>
    <row r="420" spans="4:7" x14ac:dyDescent="0.2">
      <c r="D420" s="74"/>
      <c r="E420" s="74"/>
      <c r="F420" s="74"/>
      <c r="G420" s="74"/>
    </row>
    <row r="421" spans="4:7" x14ac:dyDescent="0.2">
      <c r="D421" s="74"/>
      <c r="E421" s="74"/>
      <c r="F421" s="74"/>
      <c r="G421" s="74"/>
    </row>
    <row r="422" spans="4:7" x14ac:dyDescent="0.2">
      <c r="D422" s="74"/>
      <c r="E422" s="74"/>
      <c r="F422" s="74"/>
      <c r="G422" s="74"/>
    </row>
    <row r="423" spans="4:7" x14ac:dyDescent="0.2">
      <c r="D423" s="74"/>
      <c r="E423" s="74"/>
      <c r="F423" s="74"/>
      <c r="G423" s="74"/>
    </row>
    <row r="424" spans="4:7" x14ac:dyDescent="0.2">
      <c r="D424" s="74"/>
      <c r="E424" s="74"/>
      <c r="F424" s="74"/>
      <c r="G424" s="74"/>
    </row>
    <row r="425" spans="4:7" x14ac:dyDescent="0.2">
      <c r="D425" s="74"/>
      <c r="E425" s="74"/>
      <c r="F425" s="74"/>
      <c r="G425" s="74"/>
    </row>
    <row r="426" spans="4:7" x14ac:dyDescent="0.2">
      <c r="D426" s="74"/>
      <c r="E426" s="74"/>
      <c r="F426" s="74"/>
      <c r="G426" s="74"/>
    </row>
    <row r="427" spans="4:7" x14ac:dyDescent="0.2">
      <c r="D427" s="74"/>
      <c r="E427" s="74"/>
      <c r="F427" s="74"/>
      <c r="G427" s="74"/>
    </row>
    <row r="428" spans="4:7" x14ac:dyDescent="0.2">
      <c r="D428" s="74"/>
      <c r="E428" s="74"/>
      <c r="F428" s="74"/>
      <c r="G428" s="74"/>
    </row>
    <row r="429" spans="4:7" x14ac:dyDescent="0.2">
      <c r="D429" s="74"/>
      <c r="E429" s="74"/>
      <c r="F429" s="74"/>
      <c r="G429" s="74"/>
    </row>
    <row r="430" spans="4:7" x14ac:dyDescent="0.2">
      <c r="D430" s="74"/>
      <c r="E430" s="74"/>
      <c r="F430" s="74"/>
      <c r="G430" s="74"/>
    </row>
    <row r="431" spans="4:7" x14ac:dyDescent="0.2">
      <c r="D431" s="74"/>
      <c r="E431" s="74"/>
      <c r="F431" s="74"/>
      <c r="G431" s="74"/>
    </row>
    <row r="432" spans="4:7" x14ac:dyDescent="0.2">
      <c r="D432" s="74"/>
      <c r="E432" s="74"/>
      <c r="F432" s="74"/>
      <c r="G432" s="74"/>
    </row>
    <row r="433" spans="4:7" x14ac:dyDescent="0.2">
      <c r="D433" s="74"/>
      <c r="E433" s="74"/>
      <c r="F433" s="74"/>
      <c r="G433" s="74"/>
    </row>
    <row r="434" spans="4:7" x14ac:dyDescent="0.2">
      <c r="D434" s="74"/>
      <c r="E434" s="74"/>
      <c r="F434" s="74"/>
      <c r="G434" s="74"/>
    </row>
    <row r="435" spans="4:7" x14ac:dyDescent="0.2">
      <c r="D435" s="74"/>
      <c r="E435" s="74"/>
      <c r="F435" s="74"/>
      <c r="G435" s="74"/>
    </row>
    <row r="436" spans="4:7" x14ac:dyDescent="0.2">
      <c r="D436" s="74"/>
      <c r="E436" s="74"/>
      <c r="F436" s="74"/>
      <c r="G436" s="74"/>
    </row>
    <row r="437" spans="4:7" x14ac:dyDescent="0.2">
      <c r="D437" s="74"/>
      <c r="E437" s="74"/>
      <c r="F437" s="74"/>
      <c r="G437" s="74"/>
    </row>
    <row r="438" spans="4:7" x14ac:dyDescent="0.2">
      <c r="D438" s="74"/>
      <c r="E438" s="74"/>
      <c r="F438" s="74"/>
      <c r="G438" s="74"/>
    </row>
    <row r="439" spans="4:7" x14ac:dyDescent="0.2">
      <c r="D439" s="74"/>
      <c r="E439" s="74"/>
      <c r="F439" s="74"/>
      <c r="G439" s="74"/>
    </row>
    <row r="440" spans="4:7" x14ac:dyDescent="0.2">
      <c r="D440" s="74"/>
      <c r="E440" s="74"/>
      <c r="F440" s="74"/>
      <c r="G440" s="74"/>
    </row>
    <row r="441" spans="4:7" x14ac:dyDescent="0.2">
      <c r="D441" s="74"/>
      <c r="E441" s="74"/>
      <c r="F441" s="74"/>
      <c r="G441" s="74"/>
    </row>
    <row r="442" spans="4:7" x14ac:dyDescent="0.2">
      <c r="D442" s="74"/>
      <c r="E442" s="74"/>
      <c r="F442" s="74"/>
      <c r="G442" s="74"/>
    </row>
    <row r="443" spans="4:7" x14ac:dyDescent="0.2">
      <c r="D443" s="74"/>
      <c r="E443" s="74"/>
      <c r="F443" s="74"/>
      <c r="G443" s="74"/>
    </row>
    <row r="444" spans="4:7" x14ac:dyDescent="0.2">
      <c r="D444" s="74"/>
      <c r="E444" s="74"/>
      <c r="F444" s="74"/>
      <c r="G444" s="74"/>
    </row>
    <row r="445" spans="4:7" x14ac:dyDescent="0.2">
      <c r="D445" s="74"/>
      <c r="E445" s="74"/>
      <c r="F445" s="74"/>
      <c r="G445" s="74"/>
    </row>
    <row r="446" spans="4:7" x14ac:dyDescent="0.2">
      <c r="D446" s="74"/>
      <c r="E446" s="74"/>
      <c r="F446" s="74"/>
      <c r="G446" s="74"/>
    </row>
    <row r="447" spans="4:7" x14ac:dyDescent="0.2">
      <c r="D447" s="74"/>
      <c r="E447" s="74"/>
      <c r="F447" s="74"/>
      <c r="G447" s="74"/>
    </row>
    <row r="448" spans="4:7" x14ac:dyDescent="0.2">
      <c r="D448" s="74"/>
      <c r="E448" s="74"/>
      <c r="F448" s="74"/>
      <c r="G448" s="74"/>
    </row>
    <row r="449" spans="4:7" x14ac:dyDescent="0.2">
      <c r="D449" s="74"/>
      <c r="E449" s="74"/>
      <c r="F449" s="74"/>
      <c r="G449" s="74"/>
    </row>
    <row r="450" spans="4:7" x14ac:dyDescent="0.2">
      <c r="D450" s="74"/>
      <c r="E450" s="74"/>
      <c r="F450" s="74"/>
      <c r="G450" s="74"/>
    </row>
    <row r="451" spans="4:7" x14ac:dyDescent="0.2">
      <c r="D451" s="74"/>
      <c r="E451" s="74"/>
      <c r="F451" s="74"/>
      <c r="G451" s="74"/>
    </row>
    <row r="452" spans="4:7" x14ac:dyDescent="0.2">
      <c r="D452" s="74"/>
      <c r="E452" s="74"/>
      <c r="F452" s="74"/>
      <c r="G452" s="74"/>
    </row>
    <row r="453" spans="4:7" x14ac:dyDescent="0.2">
      <c r="D453" s="74"/>
      <c r="E453" s="74"/>
      <c r="F453" s="74"/>
      <c r="G453" s="74"/>
    </row>
    <row r="454" spans="4:7" x14ac:dyDescent="0.2">
      <c r="D454" s="74"/>
      <c r="E454" s="74"/>
      <c r="F454" s="74"/>
      <c r="G454" s="74"/>
    </row>
    <row r="455" spans="4:7" x14ac:dyDescent="0.2">
      <c r="D455" s="74"/>
      <c r="E455" s="74"/>
      <c r="F455" s="74"/>
      <c r="G455" s="74"/>
    </row>
    <row r="456" spans="4:7" x14ac:dyDescent="0.2">
      <c r="D456" s="74"/>
      <c r="E456" s="74"/>
      <c r="F456" s="74"/>
      <c r="G456" s="74"/>
    </row>
    <row r="457" spans="4:7" x14ac:dyDescent="0.2">
      <c r="D457" s="74"/>
      <c r="E457" s="74"/>
      <c r="F457" s="74"/>
      <c r="G457" s="74"/>
    </row>
    <row r="458" spans="4:7" x14ac:dyDescent="0.2">
      <c r="D458" s="74"/>
      <c r="E458" s="74"/>
      <c r="F458" s="74"/>
      <c r="G458" s="74"/>
    </row>
    <row r="459" spans="4:7" x14ac:dyDescent="0.2">
      <c r="D459" s="74"/>
      <c r="E459" s="74"/>
      <c r="F459" s="74"/>
      <c r="G459" s="74"/>
    </row>
    <row r="460" spans="4:7" x14ac:dyDescent="0.2">
      <c r="D460" s="74"/>
      <c r="E460" s="74"/>
      <c r="F460" s="74"/>
      <c r="G460" s="74"/>
    </row>
    <row r="461" spans="4:7" x14ac:dyDescent="0.2">
      <c r="D461" s="74"/>
      <c r="E461" s="74"/>
      <c r="F461" s="74"/>
      <c r="G461" s="74"/>
    </row>
    <row r="462" spans="4:7" x14ac:dyDescent="0.2">
      <c r="D462" s="74"/>
      <c r="E462" s="74"/>
      <c r="F462" s="74"/>
      <c r="G462" s="74"/>
    </row>
    <row r="463" spans="4:7" x14ac:dyDescent="0.2">
      <c r="D463" s="74"/>
      <c r="E463" s="74"/>
      <c r="F463" s="74"/>
      <c r="G463" s="74"/>
    </row>
    <row r="464" spans="4:7" x14ac:dyDescent="0.2">
      <c r="D464" s="74"/>
      <c r="E464" s="74"/>
      <c r="F464" s="74"/>
      <c r="G464" s="74"/>
    </row>
    <row r="465" spans="4:7" x14ac:dyDescent="0.2">
      <c r="D465" s="74"/>
      <c r="E465" s="74"/>
      <c r="F465" s="74"/>
      <c r="G465" s="74"/>
    </row>
    <row r="466" spans="4:7" x14ac:dyDescent="0.2">
      <c r="D466" s="74"/>
      <c r="E466" s="74"/>
      <c r="F466" s="74"/>
      <c r="G466" s="74"/>
    </row>
    <row r="467" spans="4:7" x14ac:dyDescent="0.2">
      <c r="D467" s="74"/>
      <c r="E467" s="74"/>
      <c r="F467" s="74"/>
      <c r="G467" s="74"/>
    </row>
    <row r="468" spans="4:7" x14ac:dyDescent="0.2">
      <c r="D468" s="74"/>
      <c r="E468" s="74"/>
      <c r="F468" s="74"/>
      <c r="G468" s="74"/>
    </row>
    <row r="469" spans="4:7" x14ac:dyDescent="0.2">
      <c r="D469" s="74"/>
      <c r="E469" s="74"/>
      <c r="F469" s="74"/>
      <c r="G469" s="74"/>
    </row>
    <row r="470" spans="4:7" x14ac:dyDescent="0.2">
      <c r="D470" s="74"/>
      <c r="E470" s="74"/>
      <c r="F470" s="74"/>
      <c r="G470" s="74"/>
    </row>
    <row r="471" spans="4:7" x14ac:dyDescent="0.2">
      <c r="D471" s="74"/>
      <c r="E471" s="74"/>
      <c r="F471" s="74"/>
      <c r="G471" s="74"/>
    </row>
    <row r="472" spans="4:7" x14ac:dyDescent="0.2">
      <c r="D472" s="74"/>
      <c r="E472" s="74"/>
      <c r="F472" s="74"/>
      <c r="G472" s="74"/>
    </row>
    <row r="473" spans="4:7" x14ac:dyDescent="0.2">
      <c r="D473" s="74"/>
      <c r="E473" s="74"/>
      <c r="F473" s="74"/>
      <c r="G473" s="74"/>
    </row>
    <row r="474" spans="4:7" x14ac:dyDescent="0.2">
      <c r="D474" s="74"/>
      <c r="E474" s="74"/>
      <c r="F474" s="74"/>
      <c r="G474" s="74"/>
    </row>
    <row r="475" spans="4:7" x14ac:dyDescent="0.2">
      <c r="D475" s="74"/>
      <c r="E475" s="74"/>
      <c r="F475" s="74"/>
      <c r="G475" s="74"/>
    </row>
    <row r="476" spans="4:7" x14ac:dyDescent="0.2">
      <c r="D476" s="74"/>
      <c r="E476" s="74"/>
      <c r="F476" s="74"/>
      <c r="G476" s="74"/>
    </row>
    <row r="477" spans="4:7" x14ac:dyDescent="0.2">
      <c r="D477" s="74"/>
      <c r="E477" s="74"/>
      <c r="F477" s="74"/>
      <c r="G477" s="74"/>
    </row>
    <row r="478" spans="4:7" x14ac:dyDescent="0.2">
      <c r="D478" s="74"/>
      <c r="E478" s="74"/>
      <c r="F478" s="74"/>
      <c r="G478" s="74"/>
    </row>
    <row r="479" spans="4:7" x14ac:dyDescent="0.2">
      <c r="D479" s="74"/>
      <c r="E479" s="74"/>
      <c r="F479" s="74"/>
      <c r="G479" s="74"/>
    </row>
    <row r="480" spans="4:7" x14ac:dyDescent="0.2">
      <c r="D480" s="74"/>
      <c r="E480" s="74"/>
      <c r="F480" s="74"/>
      <c r="G480" s="74"/>
    </row>
    <row r="481" spans="4:7" x14ac:dyDescent="0.2">
      <c r="D481" s="74"/>
      <c r="E481" s="74"/>
      <c r="F481" s="74"/>
      <c r="G481" s="74"/>
    </row>
    <row r="482" spans="4:7" x14ac:dyDescent="0.2">
      <c r="D482" s="74"/>
      <c r="E482" s="74"/>
      <c r="F482" s="74"/>
      <c r="G482" s="74"/>
    </row>
    <row r="483" spans="4:7" x14ac:dyDescent="0.2">
      <c r="D483" s="74"/>
      <c r="E483" s="74"/>
      <c r="F483" s="74"/>
      <c r="G483" s="74"/>
    </row>
    <row r="484" spans="4:7" x14ac:dyDescent="0.2">
      <c r="D484" s="74"/>
      <c r="E484" s="74"/>
      <c r="F484" s="74"/>
      <c r="G484" s="74"/>
    </row>
    <row r="485" spans="4:7" x14ac:dyDescent="0.2">
      <c r="D485" s="74"/>
      <c r="E485" s="74"/>
      <c r="F485" s="74"/>
      <c r="G485" s="74"/>
    </row>
    <row r="486" spans="4:7" x14ac:dyDescent="0.2">
      <c r="D486" s="74"/>
      <c r="E486" s="74"/>
      <c r="F486" s="74"/>
      <c r="G486" s="74"/>
    </row>
    <row r="487" spans="4:7" x14ac:dyDescent="0.2">
      <c r="D487" s="74"/>
      <c r="E487" s="74"/>
      <c r="F487" s="74"/>
      <c r="G487" s="74"/>
    </row>
    <row r="488" spans="4:7" x14ac:dyDescent="0.2">
      <c r="D488" s="74"/>
      <c r="E488" s="74"/>
      <c r="F488" s="74"/>
      <c r="G488" s="74"/>
    </row>
    <row r="489" spans="4:7" x14ac:dyDescent="0.2">
      <c r="D489" s="74"/>
      <c r="E489" s="74"/>
      <c r="F489" s="74"/>
      <c r="G489" s="74"/>
    </row>
    <row r="490" spans="4:7" x14ac:dyDescent="0.2">
      <c r="D490" s="74"/>
      <c r="E490" s="74"/>
      <c r="F490" s="74"/>
      <c r="G490" s="74"/>
    </row>
    <row r="491" spans="4:7" x14ac:dyDescent="0.2">
      <c r="D491" s="74"/>
      <c r="E491" s="74"/>
      <c r="F491" s="74"/>
      <c r="G491" s="74"/>
    </row>
    <row r="492" spans="4:7" x14ac:dyDescent="0.2">
      <c r="D492" s="74"/>
      <c r="E492" s="74"/>
      <c r="F492" s="74"/>
      <c r="G492" s="74"/>
    </row>
    <row r="493" spans="4:7" x14ac:dyDescent="0.2">
      <c r="D493" s="74"/>
      <c r="E493" s="74"/>
      <c r="F493" s="74"/>
      <c r="G493" s="74"/>
    </row>
    <row r="494" spans="4:7" x14ac:dyDescent="0.2">
      <c r="D494" s="74"/>
      <c r="E494" s="74"/>
      <c r="F494" s="74"/>
      <c r="G494" s="74"/>
    </row>
    <row r="495" spans="4:7" x14ac:dyDescent="0.2">
      <c r="D495" s="74"/>
      <c r="E495" s="74"/>
      <c r="F495" s="74"/>
      <c r="G495" s="74"/>
    </row>
    <row r="496" spans="4:7" x14ac:dyDescent="0.2">
      <c r="D496" s="74"/>
      <c r="E496" s="74"/>
      <c r="F496" s="74"/>
      <c r="G496" s="74"/>
    </row>
    <row r="497" spans="4:7" x14ac:dyDescent="0.2">
      <c r="D497" s="74"/>
      <c r="E497" s="74"/>
      <c r="F497" s="74"/>
      <c r="G497" s="74"/>
    </row>
    <row r="498" spans="4:7" x14ac:dyDescent="0.2">
      <c r="D498" s="74"/>
      <c r="E498" s="74"/>
      <c r="F498" s="74"/>
      <c r="G498" s="74"/>
    </row>
    <row r="499" spans="4:7" x14ac:dyDescent="0.2">
      <c r="D499" s="74"/>
      <c r="E499" s="74"/>
      <c r="F499" s="74"/>
      <c r="G499" s="74"/>
    </row>
    <row r="500" spans="4:7" x14ac:dyDescent="0.2">
      <c r="D500" s="74"/>
      <c r="E500" s="74"/>
      <c r="F500" s="74"/>
      <c r="G500" s="74"/>
    </row>
    <row r="501" spans="4:7" x14ac:dyDescent="0.2">
      <c r="D501" s="74"/>
      <c r="E501" s="74"/>
      <c r="F501" s="74"/>
      <c r="G501" s="74"/>
    </row>
    <row r="502" spans="4:7" x14ac:dyDescent="0.2">
      <c r="D502" s="74"/>
      <c r="E502" s="74"/>
      <c r="F502" s="74"/>
      <c r="G502" s="74"/>
    </row>
    <row r="503" spans="4:7" x14ac:dyDescent="0.2">
      <c r="D503" s="74"/>
      <c r="E503" s="74"/>
      <c r="F503" s="74"/>
      <c r="G503" s="74"/>
    </row>
    <row r="504" spans="4:7" x14ac:dyDescent="0.2">
      <c r="D504" s="74"/>
      <c r="E504" s="74"/>
      <c r="F504" s="74"/>
      <c r="G504" s="74"/>
    </row>
    <row r="505" spans="4:7" x14ac:dyDescent="0.2">
      <c r="D505" s="74"/>
      <c r="E505" s="74"/>
      <c r="F505" s="74"/>
      <c r="G505" s="74"/>
    </row>
    <row r="506" spans="4:7" x14ac:dyDescent="0.2">
      <c r="D506" s="74"/>
      <c r="E506" s="74"/>
      <c r="F506" s="74"/>
      <c r="G506" s="74"/>
    </row>
    <row r="507" spans="4:7" x14ac:dyDescent="0.2">
      <c r="D507" s="74"/>
      <c r="E507" s="74"/>
      <c r="F507" s="74"/>
      <c r="G507" s="74"/>
    </row>
    <row r="508" spans="4:7" x14ac:dyDescent="0.2">
      <c r="D508" s="74"/>
      <c r="E508" s="74"/>
      <c r="F508" s="74"/>
      <c r="G508" s="74"/>
    </row>
    <row r="509" spans="4:7" x14ac:dyDescent="0.2">
      <c r="D509" s="74"/>
      <c r="E509" s="74"/>
      <c r="F509" s="74"/>
      <c r="G509" s="74"/>
    </row>
    <row r="510" spans="4:7" x14ac:dyDescent="0.2">
      <c r="D510" s="74"/>
      <c r="E510" s="74"/>
      <c r="F510" s="74"/>
      <c r="G510" s="74"/>
    </row>
    <row r="511" spans="4:7" x14ac:dyDescent="0.2">
      <c r="D511" s="74"/>
      <c r="E511" s="74"/>
      <c r="F511" s="74"/>
      <c r="G511" s="74"/>
    </row>
    <row r="512" spans="4:7" x14ac:dyDescent="0.2">
      <c r="D512" s="74"/>
      <c r="E512" s="74"/>
      <c r="F512" s="74"/>
      <c r="G512" s="74"/>
    </row>
    <row r="513" spans="4:7" x14ac:dyDescent="0.2">
      <c r="D513" s="74"/>
      <c r="E513" s="74"/>
      <c r="F513" s="74"/>
      <c r="G513" s="74"/>
    </row>
    <row r="514" spans="4:7" x14ac:dyDescent="0.2">
      <c r="D514" s="74"/>
      <c r="E514" s="74"/>
      <c r="F514" s="74"/>
      <c r="G514" s="74"/>
    </row>
    <row r="515" spans="4:7" x14ac:dyDescent="0.2">
      <c r="D515" s="74"/>
      <c r="E515" s="74"/>
      <c r="F515" s="74"/>
      <c r="G515" s="74"/>
    </row>
    <row r="516" spans="4:7" x14ac:dyDescent="0.2">
      <c r="D516" s="74"/>
      <c r="E516" s="74"/>
      <c r="F516" s="74"/>
      <c r="G516" s="74"/>
    </row>
    <row r="517" spans="4:7" x14ac:dyDescent="0.2">
      <c r="D517" s="74"/>
      <c r="E517" s="74"/>
      <c r="F517" s="74"/>
      <c r="G517" s="74"/>
    </row>
    <row r="518" spans="4:7" x14ac:dyDescent="0.2">
      <c r="D518" s="74"/>
      <c r="E518" s="74"/>
      <c r="F518" s="74"/>
      <c r="G518" s="74"/>
    </row>
    <row r="519" spans="4:7" x14ac:dyDescent="0.2">
      <c r="D519" s="74"/>
      <c r="E519" s="74"/>
      <c r="F519" s="74"/>
      <c r="G519" s="74"/>
    </row>
    <row r="520" spans="4:7" x14ac:dyDescent="0.2">
      <c r="D520" s="74"/>
      <c r="E520" s="74"/>
      <c r="F520" s="74"/>
      <c r="G520" s="74"/>
    </row>
    <row r="521" spans="4:7" x14ac:dyDescent="0.2">
      <c r="D521" s="74"/>
      <c r="E521" s="74"/>
      <c r="F521" s="74"/>
      <c r="G521" s="74"/>
    </row>
    <row r="522" spans="4:7" x14ac:dyDescent="0.2">
      <c r="D522" s="74"/>
      <c r="E522" s="74"/>
      <c r="F522" s="74"/>
      <c r="G522" s="74"/>
    </row>
    <row r="523" spans="4:7" x14ac:dyDescent="0.2">
      <c r="D523" s="74"/>
      <c r="E523" s="74"/>
      <c r="F523" s="74"/>
      <c r="G523" s="74"/>
    </row>
    <row r="524" spans="4:7" x14ac:dyDescent="0.2">
      <c r="D524" s="74"/>
      <c r="E524" s="74"/>
      <c r="F524" s="74"/>
      <c r="G524" s="74"/>
    </row>
    <row r="525" spans="4:7" x14ac:dyDescent="0.2">
      <c r="D525" s="74"/>
      <c r="E525" s="74"/>
      <c r="F525" s="74"/>
      <c r="G525" s="74"/>
    </row>
    <row r="526" spans="4:7" x14ac:dyDescent="0.2">
      <c r="D526" s="74"/>
      <c r="E526" s="74"/>
      <c r="F526" s="74"/>
      <c r="G526" s="74"/>
    </row>
    <row r="527" spans="4:7" x14ac:dyDescent="0.2">
      <c r="D527" s="74"/>
      <c r="E527" s="74"/>
      <c r="F527" s="74"/>
      <c r="G527" s="74"/>
    </row>
    <row r="528" spans="4:7" x14ac:dyDescent="0.2">
      <c r="D528" s="74"/>
      <c r="E528" s="74"/>
      <c r="F528" s="74"/>
      <c r="G528" s="74"/>
    </row>
    <row r="529" spans="4:7" x14ac:dyDescent="0.2">
      <c r="D529" s="74"/>
      <c r="E529" s="74"/>
      <c r="F529" s="74"/>
      <c r="G529" s="74"/>
    </row>
    <row r="530" spans="4:7" x14ac:dyDescent="0.2">
      <c r="D530" s="74"/>
      <c r="E530" s="74"/>
      <c r="F530" s="74"/>
      <c r="G530" s="74"/>
    </row>
    <row r="531" spans="4:7" x14ac:dyDescent="0.2">
      <c r="D531" s="74"/>
      <c r="E531" s="74"/>
      <c r="F531" s="74"/>
      <c r="G531" s="74"/>
    </row>
    <row r="532" spans="4:7" x14ac:dyDescent="0.2">
      <c r="D532" s="74"/>
      <c r="E532" s="74"/>
      <c r="F532" s="74"/>
      <c r="G532" s="74"/>
    </row>
    <row r="533" spans="4:7" x14ac:dyDescent="0.2">
      <c r="D533" s="74"/>
      <c r="E533" s="74"/>
      <c r="F533" s="74"/>
      <c r="G533" s="74"/>
    </row>
    <row r="534" spans="4:7" x14ac:dyDescent="0.2">
      <c r="D534" s="74"/>
      <c r="E534" s="74"/>
      <c r="F534" s="74"/>
      <c r="G534" s="74"/>
    </row>
    <row r="535" spans="4:7" x14ac:dyDescent="0.2">
      <c r="D535" s="74"/>
      <c r="E535" s="74"/>
      <c r="F535" s="74"/>
      <c r="G535" s="74"/>
    </row>
    <row r="536" spans="4:7" x14ac:dyDescent="0.2">
      <c r="D536" s="74"/>
      <c r="E536" s="74"/>
      <c r="F536" s="74"/>
      <c r="G536" s="74"/>
    </row>
    <row r="537" spans="4:7" x14ac:dyDescent="0.2">
      <c r="D537" s="74"/>
      <c r="E537" s="74"/>
      <c r="F537" s="74"/>
      <c r="G537" s="74"/>
    </row>
    <row r="538" spans="4:7" x14ac:dyDescent="0.2">
      <c r="D538" s="74"/>
      <c r="E538" s="74"/>
      <c r="F538" s="74"/>
      <c r="G538" s="74"/>
    </row>
    <row r="539" spans="4:7" x14ac:dyDescent="0.2">
      <c r="D539" s="74"/>
      <c r="E539" s="74"/>
      <c r="F539" s="74"/>
      <c r="G539" s="74"/>
    </row>
    <row r="540" spans="4:7" x14ac:dyDescent="0.2">
      <c r="D540" s="74"/>
      <c r="E540" s="74"/>
      <c r="F540" s="74"/>
      <c r="G540" s="74"/>
    </row>
    <row r="541" spans="4:7" x14ac:dyDescent="0.2">
      <c r="D541" s="74"/>
      <c r="E541" s="74"/>
      <c r="F541" s="74"/>
      <c r="G541" s="74"/>
    </row>
    <row r="542" spans="4:7" x14ac:dyDescent="0.2">
      <c r="D542" s="74"/>
      <c r="E542" s="74"/>
      <c r="F542" s="74"/>
      <c r="G542" s="74"/>
    </row>
    <row r="543" spans="4:7" x14ac:dyDescent="0.2">
      <c r="D543" s="74"/>
      <c r="E543" s="74"/>
      <c r="F543" s="74"/>
      <c r="G543" s="74"/>
    </row>
    <row r="544" spans="4:7" x14ac:dyDescent="0.2">
      <c r="D544" s="74"/>
      <c r="E544" s="74"/>
      <c r="F544" s="74"/>
      <c r="G544" s="74"/>
    </row>
    <row r="545" spans="4:7" x14ac:dyDescent="0.2">
      <c r="D545" s="74"/>
      <c r="E545" s="74"/>
      <c r="F545" s="74"/>
      <c r="G545" s="74"/>
    </row>
    <row r="546" spans="4:7" x14ac:dyDescent="0.2">
      <c r="D546" s="74"/>
      <c r="E546" s="74"/>
      <c r="F546" s="74"/>
      <c r="G546" s="74"/>
    </row>
    <row r="547" spans="4:7" x14ac:dyDescent="0.2">
      <c r="D547" s="74"/>
      <c r="E547" s="74"/>
      <c r="F547" s="74"/>
      <c r="G547" s="74"/>
    </row>
    <row r="548" spans="4:7" x14ac:dyDescent="0.2">
      <c r="D548" s="74"/>
      <c r="E548" s="74"/>
      <c r="F548" s="74"/>
      <c r="G548" s="74"/>
    </row>
    <row r="549" spans="4:7" x14ac:dyDescent="0.2">
      <c r="D549" s="74"/>
      <c r="E549" s="74"/>
      <c r="F549" s="74"/>
      <c r="G549" s="74"/>
    </row>
    <row r="550" spans="4:7" x14ac:dyDescent="0.2">
      <c r="D550" s="74"/>
      <c r="E550" s="74"/>
      <c r="F550" s="74"/>
      <c r="G550" s="74"/>
    </row>
    <row r="551" spans="4:7" x14ac:dyDescent="0.2">
      <c r="D551" s="74"/>
      <c r="E551" s="74"/>
      <c r="F551" s="74"/>
      <c r="G551" s="74"/>
    </row>
    <row r="552" spans="4:7" x14ac:dyDescent="0.2">
      <c r="D552" s="74"/>
      <c r="E552" s="74"/>
      <c r="F552" s="74"/>
      <c r="G552" s="74"/>
    </row>
    <row r="553" spans="4:7" x14ac:dyDescent="0.2">
      <c r="D553" s="74"/>
      <c r="E553" s="74"/>
      <c r="F553" s="74"/>
      <c r="G553" s="74"/>
    </row>
    <row r="554" spans="4:7" x14ac:dyDescent="0.2">
      <c r="D554" s="74"/>
      <c r="E554" s="74"/>
      <c r="F554" s="74"/>
      <c r="G554" s="74"/>
    </row>
    <row r="555" spans="4:7" x14ac:dyDescent="0.2">
      <c r="D555" s="74"/>
      <c r="E555" s="74"/>
      <c r="F555" s="74"/>
      <c r="G555" s="74"/>
    </row>
    <row r="556" spans="4:7" x14ac:dyDescent="0.2">
      <c r="D556" s="74"/>
      <c r="E556" s="74"/>
      <c r="F556" s="74"/>
      <c r="G556" s="74"/>
    </row>
    <row r="557" spans="4:7" x14ac:dyDescent="0.2">
      <c r="D557" s="74"/>
      <c r="E557" s="74"/>
      <c r="F557" s="74"/>
      <c r="G557" s="74"/>
    </row>
    <row r="558" spans="4:7" x14ac:dyDescent="0.2">
      <c r="D558" s="74"/>
      <c r="E558" s="74"/>
      <c r="F558" s="74"/>
      <c r="G558" s="74"/>
    </row>
    <row r="559" spans="4:7" x14ac:dyDescent="0.2">
      <c r="D559" s="74"/>
      <c r="E559" s="74"/>
      <c r="F559" s="74"/>
      <c r="G559" s="74"/>
    </row>
    <row r="560" spans="4:7" x14ac:dyDescent="0.2">
      <c r="D560" s="74"/>
      <c r="E560" s="74"/>
      <c r="F560" s="74"/>
      <c r="G560" s="74"/>
    </row>
    <row r="561" spans="4:7" x14ac:dyDescent="0.2">
      <c r="D561" s="74"/>
      <c r="E561" s="74"/>
      <c r="F561" s="74"/>
      <c r="G561" s="74"/>
    </row>
    <row r="562" spans="4:7" x14ac:dyDescent="0.2">
      <c r="D562" s="74"/>
      <c r="E562" s="74"/>
      <c r="F562" s="74"/>
      <c r="G562" s="74"/>
    </row>
    <row r="563" spans="4:7" x14ac:dyDescent="0.2">
      <c r="D563" s="74"/>
      <c r="E563" s="74"/>
      <c r="F563" s="74"/>
      <c r="G563" s="74"/>
    </row>
    <row r="564" spans="4:7" x14ac:dyDescent="0.2">
      <c r="D564" s="74"/>
      <c r="E564" s="74"/>
      <c r="F564" s="74"/>
      <c r="G564" s="74"/>
    </row>
    <row r="565" spans="4:7" x14ac:dyDescent="0.2">
      <c r="D565" s="74"/>
      <c r="E565" s="74"/>
      <c r="F565" s="74"/>
      <c r="G565" s="74"/>
    </row>
    <row r="566" spans="4:7" x14ac:dyDescent="0.2">
      <c r="D566" s="74"/>
      <c r="E566" s="74"/>
      <c r="F566" s="74"/>
      <c r="G566" s="74"/>
    </row>
    <row r="567" spans="4:7" x14ac:dyDescent="0.2">
      <c r="D567" s="74"/>
      <c r="E567" s="74"/>
      <c r="F567" s="74"/>
      <c r="G567" s="74"/>
    </row>
    <row r="568" spans="4:7" x14ac:dyDescent="0.2">
      <c r="D568" s="74"/>
      <c r="E568" s="74"/>
      <c r="F568" s="74"/>
      <c r="G568" s="74"/>
    </row>
    <row r="569" spans="4:7" x14ac:dyDescent="0.2">
      <c r="D569" s="74"/>
      <c r="E569" s="74"/>
      <c r="F569" s="74"/>
      <c r="G569" s="74"/>
    </row>
    <row r="570" spans="4:7" x14ac:dyDescent="0.2">
      <c r="D570" s="74"/>
      <c r="E570" s="74"/>
      <c r="F570" s="74"/>
      <c r="G570" s="74"/>
    </row>
    <row r="571" spans="4:7" x14ac:dyDescent="0.2">
      <c r="D571" s="74"/>
      <c r="E571" s="74"/>
      <c r="F571" s="74"/>
      <c r="G571" s="74"/>
    </row>
    <row r="572" spans="4:7" x14ac:dyDescent="0.2">
      <c r="D572" s="74"/>
      <c r="E572" s="74"/>
      <c r="F572" s="74"/>
      <c r="G572" s="74"/>
    </row>
    <row r="573" spans="4:7" x14ac:dyDescent="0.2">
      <c r="D573" s="74"/>
      <c r="E573" s="74"/>
      <c r="F573" s="74"/>
      <c r="G573" s="74"/>
    </row>
    <row r="574" spans="4:7" x14ac:dyDescent="0.2">
      <c r="D574" s="74"/>
      <c r="E574" s="74"/>
      <c r="F574" s="74"/>
      <c r="G574" s="74"/>
    </row>
    <row r="575" spans="4:7" x14ac:dyDescent="0.2">
      <c r="D575" s="74"/>
      <c r="E575" s="74"/>
      <c r="F575" s="74"/>
      <c r="G575" s="74"/>
    </row>
    <row r="576" spans="4:7" x14ac:dyDescent="0.2">
      <c r="D576" s="74"/>
      <c r="E576" s="74"/>
      <c r="F576" s="74"/>
      <c r="G576" s="74"/>
    </row>
    <row r="577" spans="4:7" x14ac:dyDescent="0.2">
      <c r="D577" s="74"/>
      <c r="E577" s="74"/>
      <c r="F577" s="74"/>
      <c r="G577" s="74"/>
    </row>
    <row r="578" spans="4:7" x14ac:dyDescent="0.2">
      <c r="D578" s="74"/>
      <c r="E578" s="74"/>
      <c r="F578" s="74"/>
      <c r="G578" s="74"/>
    </row>
    <row r="579" spans="4:7" x14ac:dyDescent="0.2">
      <c r="D579" s="74"/>
      <c r="E579" s="74"/>
      <c r="F579" s="74"/>
      <c r="G579" s="74"/>
    </row>
    <row r="580" spans="4:7" x14ac:dyDescent="0.2">
      <c r="D580" s="74"/>
      <c r="E580" s="74"/>
      <c r="F580" s="74"/>
      <c r="G580" s="74"/>
    </row>
    <row r="581" spans="4:7" x14ac:dyDescent="0.2">
      <c r="D581" s="74"/>
      <c r="E581" s="74"/>
      <c r="F581" s="74"/>
      <c r="G581" s="74"/>
    </row>
    <row r="582" spans="4:7" x14ac:dyDescent="0.2">
      <c r="D582" s="74"/>
      <c r="E582" s="74"/>
      <c r="F582" s="74"/>
      <c r="G582" s="74"/>
    </row>
    <row r="583" spans="4:7" x14ac:dyDescent="0.2">
      <c r="D583" s="74"/>
      <c r="E583" s="74"/>
      <c r="F583" s="74"/>
      <c r="G583" s="74"/>
    </row>
    <row r="584" spans="4:7" x14ac:dyDescent="0.2">
      <c r="D584" s="74"/>
      <c r="E584" s="74"/>
      <c r="F584" s="74"/>
      <c r="G584" s="74"/>
    </row>
    <row r="585" spans="4:7" x14ac:dyDescent="0.2">
      <c r="D585" s="74"/>
      <c r="E585" s="74"/>
      <c r="F585" s="74"/>
      <c r="G585" s="74"/>
    </row>
    <row r="586" spans="4:7" x14ac:dyDescent="0.2">
      <c r="D586" s="74"/>
      <c r="E586" s="74"/>
      <c r="F586" s="74"/>
      <c r="G586" s="74"/>
    </row>
    <row r="587" spans="4:7" x14ac:dyDescent="0.2">
      <c r="D587" s="74"/>
      <c r="E587" s="74"/>
      <c r="F587" s="74"/>
      <c r="G587" s="74"/>
    </row>
    <row r="588" spans="4:7" x14ac:dyDescent="0.2">
      <c r="D588" s="74"/>
      <c r="E588" s="74"/>
      <c r="F588" s="74"/>
      <c r="G588" s="74"/>
    </row>
    <row r="589" spans="4:7" x14ac:dyDescent="0.2">
      <c r="D589" s="74"/>
      <c r="E589" s="74"/>
      <c r="F589" s="74"/>
      <c r="G589" s="74"/>
    </row>
    <row r="590" spans="4:7" x14ac:dyDescent="0.2">
      <c r="D590" s="74"/>
      <c r="E590" s="74"/>
      <c r="F590" s="74"/>
      <c r="G590" s="74"/>
    </row>
    <row r="591" spans="4:7" x14ac:dyDescent="0.2">
      <c r="D591" s="74"/>
      <c r="E591" s="74"/>
      <c r="F591" s="74"/>
      <c r="G591" s="74"/>
    </row>
    <row r="592" spans="4:7" x14ac:dyDescent="0.2">
      <c r="D592" s="74"/>
      <c r="E592" s="74"/>
      <c r="F592" s="74"/>
      <c r="G592" s="74"/>
    </row>
    <row r="593" spans="4:7" x14ac:dyDescent="0.2">
      <c r="D593" s="74"/>
      <c r="E593" s="74"/>
      <c r="F593" s="74"/>
      <c r="G593" s="74"/>
    </row>
    <row r="594" spans="4:7" x14ac:dyDescent="0.2">
      <c r="D594" s="74"/>
      <c r="E594" s="74"/>
      <c r="F594" s="74"/>
      <c r="G594" s="74"/>
    </row>
    <row r="595" spans="4:7" x14ac:dyDescent="0.2">
      <c r="D595" s="74"/>
      <c r="E595" s="74"/>
      <c r="F595" s="74"/>
      <c r="G595" s="74"/>
    </row>
    <row r="596" spans="4:7" x14ac:dyDescent="0.2">
      <c r="D596" s="74"/>
      <c r="E596" s="74"/>
      <c r="F596" s="74"/>
      <c r="G596" s="74"/>
    </row>
    <row r="597" spans="4:7" x14ac:dyDescent="0.2">
      <c r="D597" s="74"/>
      <c r="E597" s="74"/>
      <c r="F597" s="74"/>
      <c r="G597" s="74"/>
    </row>
    <row r="598" spans="4:7" x14ac:dyDescent="0.2">
      <c r="D598" s="74"/>
      <c r="E598" s="74"/>
      <c r="F598" s="74"/>
      <c r="G598" s="74"/>
    </row>
    <row r="599" spans="4:7" x14ac:dyDescent="0.2">
      <c r="D599" s="74"/>
      <c r="E599" s="74"/>
      <c r="F599" s="74"/>
      <c r="G599" s="74"/>
    </row>
    <row r="600" spans="4:7" x14ac:dyDescent="0.2">
      <c r="D600" s="74"/>
      <c r="E600" s="74"/>
      <c r="F600" s="74"/>
      <c r="G600" s="74"/>
    </row>
    <row r="601" spans="4:7" x14ac:dyDescent="0.2">
      <c r="D601" s="74"/>
      <c r="E601" s="74"/>
      <c r="F601" s="74"/>
      <c r="G601" s="74"/>
    </row>
    <row r="602" spans="4:7" x14ac:dyDescent="0.2">
      <c r="D602" s="74"/>
      <c r="E602" s="74"/>
      <c r="F602" s="74"/>
      <c r="G602" s="74"/>
    </row>
    <row r="603" spans="4:7" x14ac:dyDescent="0.2">
      <c r="D603" s="74"/>
      <c r="E603" s="74"/>
      <c r="F603" s="74"/>
      <c r="G603" s="74"/>
    </row>
    <row r="604" spans="4:7" x14ac:dyDescent="0.2">
      <c r="D604" s="74"/>
      <c r="E604" s="74"/>
      <c r="F604" s="74"/>
      <c r="G604" s="74"/>
    </row>
    <row r="605" spans="4:7" x14ac:dyDescent="0.2">
      <c r="D605" s="74"/>
      <c r="E605" s="74"/>
      <c r="F605" s="74"/>
      <c r="G605" s="74"/>
    </row>
    <row r="606" spans="4:7" x14ac:dyDescent="0.2">
      <c r="D606" s="74"/>
      <c r="E606" s="74"/>
      <c r="F606" s="74"/>
      <c r="G606" s="74"/>
    </row>
    <row r="607" spans="4:7" x14ac:dyDescent="0.2">
      <c r="D607" s="74"/>
      <c r="E607" s="74"/>
      <c r="F607" s="74"/>
      <c r="G607" s="74"/>
    </row>
    <row r="608" spans="4:7" x14ac:dyDescent="0.2">
      <c r="D608" s="74"/>
      <c r="E608" s="74"/>
      <c r="F608" s="74"/>
      <c r="G608" s="74"/>
    </row>
    <row r="609" spans="4:7" x14ac:dyDescent="0.2">
      <c r="D609" s="74"/>
      <c r="E609" s="74"/>
      <c r="F609" s="74"/>
      <c r="G609" s="74"/>
    </row>
    <row r="610" spans="4:7" x14ac:dyDescent="0.2">
      <c r="D610" s="74"/>
      <c r="E610" s="74"/>
      <c r="F610" s="74"/>
      <c r="G610" s="74"/>
    </row>
    <row r="611" spans="4:7" x14ac:dyDescent="0.2">
      <c r="D611" s="74"/>
      <c r="E611" s="74"/>
      <c r="F611" s="74"/>
      <c r="G611" s="74"/>
    </row>
    <row r="612" spans="4:7" x14ac:dyDescent="0.2">
      <c r="D612" s="74"/>
      <c r="E612" s="74"/>
      <c r="F612" s="74"/>
      <c r="G612" s="74"/>
    </row>
    <row r="613" spans="4:7" x14ac:dyDescent="0.2">
      <c r="D613" s="74"/>
      <c r="E613" s="74"/>
      <c r="F613" s="74"/>
      <c r="G613" s="74"/>
    </row>
    <row r="614" spans="4:7" x14ac:dyDescent="0.2">
      <c r="D614" s="74"/>
      <c r="E614" s="74"/>
      <c r="F614" s="74"/>
      <c r="G614" s="74"/>
    </row>
    <row r="615" spans="4:7" x14ac:dyDescent="0.2">
      <c r="D615" s="74"/>
      <c r="E615" s="74"/>
      <c r="F615" s="74"/>
      <c r="G615" s="74"/>
    </row>
    <row r="616" spans="4:7" x14ac:dyDescent="0.2">
      <c r="D616" s="74"/>
      <c r="E616" s="74"/>
      <c r="F616" s="74"/>
      <c r="G616" s="74"/>
    </row>
    <row r="617" spans="4:7" x14ac:dyDescent="0.2">
      <c r="D617" s="74"/>
      <c r="E617" s="74"/>
      <c r="F617" s="74"/>
      <c r="G617" s="74"/>
    </row>
    <row r="618" spans="4:7" x14ac:dyDescent="0.2">
      <c r="D618" s="74"/>
      <c r="E618" s="74"/>
      <c r="F618" s="74"/>
      <c r="G618" s="74"/>
    </row>
    <row r="619" spans="4:7" x14ac:dyDescent="0.2">
      <c r="D619" s="74"/>
      <c r="E619" s="74"/>
      <c r="F619" s="74"/>
      <c r="G619" s="74"/>
    </row>
    <row r="620" spans="4:7" x14ac:dyDescent="0.2">
      <c r="D620" s="74"/>
      <c r="E620" s="74"/>
      <c r="F620" s="74"/>
      <c r="G620" s="74"/>
    </row>
    <row r="621" spans="4:7" x14ac:dyDescent="0.2">
      <c r="D621" s="74"/>
      <c r="E621" s="74"/>
      <c r="F621" s="74"/>
      <c r="G621" s="74"/>
    </row>
    <row r="622" spans="4:7" x14ac:dyDescent="0.2">
      <c r="D622" s="74"/>
      <c r="E622" s="74"/>
      <c r="F622" s="74"/>
      <c r="G622" s="74"/>
    </row>
    <row r="623" spans="4:7" x14ac:dyDescent="0.2">
      <c r="D623" s="74"/>
      <c r="E623" s="74"/>
      <c r="F623" s="74"/>
      <c r="G623" s="74"/>
    </row>
    <row r="624" spans="4:7" x14ac:dyDescent="0.2">
      <c r="D624" s="74"/>
      <c r="E624" s="74"/>
      <c r="F624" s="74"/>
      <c r="G624" s="74"/>
    </row>
    <row r="625" spans="4:7" x14ac:dyDescent="0.2">
      <c r="D625" s="74"/>
      <c r="E625" s="74"/>
      <c r="F625" s="74"/>
      <c r="G625" s="74"/>
    </row>
    <row r="626" spans="4:7" x14ac:dyDescent="0.2">
      <c r="D626" s="74"/>
      <c r="E626" s="74"/>
      <c r="F626" s="74"/>
      <c r="G626" s="74"/>
    </row>
    <row r="627" spans="4:7" x14ac:dyDescent="0.2">
      <c r="D627" s="74"/>
      <c r="E627" s="74"/>
      <c r="F627" s="74"/>
      <c r="G627" s="74"/>
    </row>
    <row r="628" spans="4:7" x14ac:dyDescent="0.2">
      <c r="D628" s="74"/>
      <c r="E628" s="74"/>
      <c r="F628" s="74"/>
      <c r="G628" s="74"/>
    </row>
    <row r="629" spans="4:7" x14ac:dyDescent="0.2">
      <c r="D629" s="74"/>
      <c r="E629" s="74"/>
      <c r="F629" s="74"/>
      <c r="G629" s="74"/>
    </row>
    <row r="630" spans="4:7" x14ac:dyDescent="0.2">
      <c r="D630" s="74"/>
      <c r="E630" s="74"/>
      <c r="F630" s="74"/>
      <c r="G630" s="74"/>
    </row>
    <row r="631" spans="4:7" x14ac:dyDescent="0.2">
      <c r="D631" s="74"/>
      <c r="E631" s="74"/>
      <c r="F631" s="74"/>
      <c r="G631" s="74"/>
    </row>
    <row r="632" spans="4:7" x14ac:dyDescent="0.2">
      <c r="D632" s="74"/>
      <c r="E632" s="74"/>
      <c r="F632" s="74"/>
      <c r="G632" s="74"/>
    </row>
    <row r="633" spans="4:7" x14ac:dyDescent="0.2">
      <c r="D633" s="74"/>
      <c r="E633" s="74"/>
      <c r="F633" s="74"/>
      <c r="G633" s="74"/>
    </row>
    <row r="634" spans="4:7" x14ac:dyDescent="0.2">
      <c r="D634" s="74"/>
      <c r="E634" s="74"/>
      <c r="F634" s="74"/>
      <c r="G634" s="74"/>
    </row>
    <row r="635" spans="4:7" x14ac:dyDescent="0.2">
      <c r="D635" s="74"/>
      <c r="E635" s="74"/>
      <c r="F635" s="74"/>
      <c r="G635" s="74"/>
    </row>
    <row r="636" spans="4:7" x14ac:dyDescent="0.2">
      <c r="D636" s="74"/>
      <c r="E636" s="74"/>
      <c r="F636" s="74"/>
      <c r="G636" s="74"/>
    </row>
    <row r="637" spans="4:7" x14ac:dyDescent="0.2">
      <c r="D637" s="74"/>
      <c r="E637" s="74"/>
      <c r="F637" s="74"/>
      <c r="G637" s="74"/>
    </row>
    <row r="638" spans="4:7" x14ac:dyDescent="0.2">
      <c r="D638" s="74"/>
      <c r="E638" s="74"/>
      <c r="F638" s="74"/>
      <c r="G638" s="74"/>
    </row>
    <row r="639" spans="4:7" x14ac:dyDescent="0.2">
      <c r="D639" s="74"/>
      <c r="E639" s="74"/>
      <c r="F639" s="74"/>
      <c r="G639" s="74"/>
    </row>
    <row r="640" spans="4:7" x14ac:dyDescent="0.2">
      <c r="D640" s="74"/>
      <c r="E640" s="74"/>
      <c r="F640" s="74"/>
      <c r="G640" s="74"/>
    </row>
    <row r="641" spans="4:7" x14ac:dyDescent="0.2">
      <c r="D641" s="74"/>
      <c r="E641" s="74"/>
      <c r="F641" s="74"/>
      <c r="G641" s="74"/>
    </row>
    <row r="642" spans="4:7" x14ac:dyDescent="0.2">
      <c r="D642" s="74"/>
      <c r="E642" s="74"/>
      <c r="F642" s="74"/>
      <c r="G642" s="74"/>
    </row>
    <row r="643" spans="4:7" x14ac:dyDescent="0.2">
      <c r="D643" s="74"/>
      <c r="E643" s="74"/>
      <c r="F643" s="74"/>
      <c r="G643" s="74"/>
    </row>
    <row r="644" spans="4:7" x14ac:dyDescent="0.2">
      <c r="D644" s="74"/>
      <c r="E644" s="74"/>
      <c r="F644" s="74"/>
      <c r="G644" s="74"/>
    </row>
    <row r="645" spans="4:7" x14ac:dyDescent="0.2">
      <c r="D645" s="74"/>
      <c r="E645" s="74"/>
      <c r="F645" s="74"/>
      <c r="G645" s="74"/>
    </row>
    <row r="646" spans="4:7" x14ac:dyDescent="0.2">
      <c r="D646" s="74"/>
      <c r="E646" s="74"/>
      <c r="F646" s="74"/>
      <c r="G646" s="74"/>
    </row>
    <row r="647" spans="4:7" x14ac:dyDescent="0.2">
      <c r="D647" s="74"/>
      <c r="E647" s="74"/>
      <c r="F647" s="74"/>
      <c r="G647" s="74"/>
    </row>
    <row r="648" spans="4:7" x14ac:dyDescent="0.2">
      <c r="D648" s="74"/>
      <c r="E648" s="74"/>
      <c r="F648" s="74"/>
      <c r="G648" s="74"/>
    </row>
    <row r="649" spans="4:7" x14ac:dyDescent="0.2">
      <c r="D649" s="74"/>
      <c r="E649" s="74"/>
      <c r="F649" s="74"/>
      <c r="G649" s="74"/>
    </row>
    <row r="650" spans="4:7" x14ac:dyDescent="0.2">
      <c r="D650" s="74"/>
      <c r="E650" s="74"/>
      <c r="F650" s="74"/>
      <c r="G650" s="74"/>
    </row>
    <row r="651" spans="4:7" x14ac:dyDescent="0.2">
      <c r="D651" s="74"/>
      <c r="E651" s="74"/>
      <c r="F651" s="74"/>
      <c r="G651" s="74"/>
    </row>
    <row r="652" spans="4:7" x14ac:dyDescent="0.2">
      <c r="D652" s="74"/>
      <c r="E652" s="74"/>
      <c r="F652" s="74"/>
      <c r="G652" s="74"/>
    </row>
    <row r="653" spans="4:7" x14ac:dyDescent="0.2">
      <c r="D653" s="74"/>
      <c r="E653" s="74"/>
      <c r="F653" s="74"/>
      <c r="G653" s="74"/>
    </row>
    <row r="654" spans="4:7" x14ac:dyDescent="0.2">
      <c r="D654" s="74"/>
      <c r="E654" s="74"/>
      <c r="F654" s="74"/>
      <c r="G654" s="74"/>
    </row>
    <row r="655" spans="4:7" x14ac:dyDescent="0.2">
      <c r="D655" s="74"/>
      <c r="E655" s="74"/>
      <c r="F655" s="74"/>
      <c r="G655" s="74"/>
    </row>
    <row r="656" spans="4:7" x14ac:dyDescent="0.2">
      <c r="D656" s="74"/>
      <c r="E656" s="74"/>
      <c r="F656" s="74"/>
      <c r="G656" s="74"/>
    </row>
    <row r="657" spans="4:7" x14ac:dyDescent="0.2">
      <c r="D657" s="74"/>
      <c r="E657" s="74"/>
      <c r="F657" s="74"/>
      <c r="G657" s="74"/>
    </row>
    <row r="658" spans="4:7" x14ac:dyDescent="0.2">
      <c r="D658" s="74"/>
      <c r="E658" s="74"/>
      <c r="F658" s="74"/>
      <c r="G658" s="74"/>
    </row>
    <row r="659" spans="4:7" x14ac:dyDescent="0.2">
      <c r="D659" s="74"/>
      <c r="E659" s="74"/>
      <c r="F659" s="74"/>
      <c r="G659" s="74"/>
    </row>
    <row r="660" spans="4:7" x14ac:dyDescent="0.2">
      <c r="D660" s="74"/>
      <c r="E660" s="74"/>
      <c r="F660" s="74"/>
      <c r="G660" s="74"/>
    </row>
    <row r="661" spans="4:7" x14ac:dyDescent="0.2">
      <c r="D661" s="74"/>
      <c r="E661" s="74"/>
      <c r="F661" s="74"/>
      <c r="G661" s="74"/>
    </row>
    <row r="662" spans="4:7" x14ac:dyDescent="0.2">
      <c r="D662" s="74"/>
      <c r="E662" s="74"/>
      <c r="F662" s="74"/>
      <c r="G662" s="74"/>
    </row>
    <row r="663" spans="4:7" x14ac:dyDescent="0.2">
      <c r="D663" s="74"/>
      <c r="E663" s="74"/>
      <c r="F663" s="74"/>
      <c r="G663" s="74"/>
    </row>
    <row r="664" spans="4:7" x14ac:dyDescent="0.2">
      <c r="D664" s="74"/>
      <c r="E664" s="74"/>
      <c r="F664" s="74"/>
      <c r="G664" s="74"/>
    </row>
    <row r="665" spans="4:7" x14ac:dyDescent="0.2">
      <c r="D665" s="74"/>
      <c r="E665" s="74"/>
      <c r="F665" s="74"/>
      <c r="G665" s="74"/>
    </row>
    <row r="666" spans="4:7" x14ac:dyDescent="0.2">
      <c r="D666" s="74"/>
      <c r="E666" s="74"/>
      <c r="F666" s="74"/>
      <c r="G666" s="74"/>
    </row>
    <row r="667" spans="4:7" x14ac:dyDescent="0.2">
      <c r="D667" s="74"/>
      <c r="E667" s="74"/>
      <c r="F667" s="74"/>
      <c r="G667" s="74"/>
    </row>
    <row r="668" spans="4:7" x14ac:dyDescent="0.2">
      <c r="D668" s="74"/>
      <c r="E668" s="74"/>
      <c r="F668" s="74"/>
      <c r="G668" s="74"/>
    </row>
    <row r="669" spans="4:7" x14ac:dyDescent="0.2">
      <c r="D669" s="74"/>
      <c r="E669" s="74"/>
      <c r="F669" s="74"/>
      <c r="G669" s="74"/>
    </row>
    <row r="670" spans="4:7" x14ac:dyDescent="0.2">
      <c r="D670" s="74"/>
      <c r="E670" s="74"/>
      <c r="F670" s="74"/>
      <c r="G670" s="74"/>
    </row>
    <row r="671" spans="4:7" x14ac:dyDescent="0.2">
      <c r="D671" s="74"/>
      <c r="E671" s="74"/>
      <c r="F671" s="74"/>
      <c r="G671" s="74"/>
    </row>
    <row r="672" spans="4:7" x14ac:dyDescent="0.2">
      <c r="D672" s="74"/>
      <c r="E672" s="74"/>
      <c r="F672" s="74"/>
      <c r="G672" s="74"/>
    </row>
    <row r="673" spans="4:7" x14ac:dyDescent="0.2">
      <c r="D673" s="74"/>
      <c r="E673" s="74"/>
      <c r="F673" s="74"/>
      <c r="G673" s="74"/>
    </row>
    <row r="674" spans="4:7" x14ac:dyDescent="0.2">
      <c r="D674" s="74"/>
      <c r="E674" s="74"/>
      <c r="F674" s="74"/>
      <c r="G674" s="74"/>
    </row>
    <row r="675" spans="4:7" x14ac:dyDescent="0.2">
      <c r="D675" s="74"/>
      <c r="E675" s="74"/>
      <c r="F675" s="74"/>
      <c r="G675" s="74"/>
    </row>
    <row r="676" spans="4:7" x14ac:dyDescent="0.2">
      <c r="D676" s="74"/>
      <c r="E676" s="74"/>
      <c r="F676" s="74"/>
      <c r="G676" s="74"/>
    </row>
    <row r="677" spans="4:7" x14ac:dyDescent="0.2">
      <c r="D677" s="74"/>
      <c r="E677" s="74"/>
      <c r="F677" s="74"/>
      <c r="G677" s="74"/>
    </row>
    <row r="678" spans="4:7" x14ac:dyDescent="0.2">
      <c r="D678" s="74"/>
      <c r="E678" s="74"/>
      <c r="F678" s="74"/>
      <c r="G678" s="74"/>
    </row>
    <row r="679" spans="4:7" x14ac:dyDescent="0.2">
      <c r="D679" s="74"/>
      <c r="E679" s="74"/>
      <c r="F679" s="74"/>
      <c r="G679" s="74"/>
    </row>
    <row r="680" spans="4:7" x14ac:dyDescent="0.2">
      <c r="D680" s="74"/>
      <c r="E680" s="74"/>
      <c r="F680" s="74"/>
      <c r="G680" s="74"/>
    </row>
    <row r="681" spans="4:7" x14ac:dyDescent="0.2">
      <c r="D681" s="74"/>
      <c r="E681" s="74"/>
      <c r="F681" s="74"/>
      <c r="G681" s="74"/>
    </row>
    <row r="682" spans="4:7" x14ac:dyDescent="0.2">
      <c r="D682" s="74"/>
      <c r="E682" s="74"/>
      <c r="F682" s="74"/>
      <c r="G682" s="74"/>
    </row>
    <row r="683" spans="4:7" x14ac:dyDescent="0.2">
      <c r="D683" s="74"/>
      <c r="E683" s="74"/>
      <c r="F683" s="74"/>
      <c r="G683" s="74"/>
    </row>
    <row r="684" spans="4:7" x14ac:dyDescent="0.2">
      <c r="D684" s="74"/>
      <c r="E684" s="74"/>
      <c r="F684" s="74"/>
      <c r="G684" s="74"/>
    </row>
    <row r="685" spans="4:7" x14ac:dyDescent="0.2">
      <c r="D685" s="74"/>
      <c r="E685" s="74"/>
      <c r="F685" s="74"/>
      <c r="G685" s="74"/>
    </row>
    <row r="686" spans="4:7" x14ac:dyDescent="0.2">
      <c r="D686" s="74"/>
      <c r="E686" s="74"/>
      <c r="F686" s="74"/>
      <c r="G686" s="74"/>
    </row>
    <row r="687" spans="4:7" x14ac:dyDescent="0.2">
      <c r="D687" s="74"/>
      <c r="E687" s="74"/>
      <c r="F687" s="74"/>
      <c r="G687" s="74"/>
    </row>
    <row r="688" spans="4:7" x14ac:dyDescent="0.2">
      <c r="D688" s="74"/>
      <c r="E688" s="74"/>
      <c r="F688" s="74"/>
      <c r="G688" s="74"/>
    </row>
    <row r="689" spans="4:7" x14ac:dyDescent="0.2">
      <c r="D689" s="74"/>
      <c r="E689" s="74"/>
      <c r="F689" s="74"/>
      <c r="G689" s="74"/>
    </row>
    <row r="690" spans="4:7" x14ac:dyDescent="0.2">
      <c r="D690" s="74"/>
      <c r="E690" s="74"/>
      <c r="F690" s="74"/>
      <c r="G690" s="74"/>
    </row>
    <row r="691" spans="4:7" x14ac:dyDescent="0.2">
      <c r="D691" s="74"/>
      <c r="E691" s="74"/>
      <c r="F691" s="74"/>
      <c r="G691" s="74"/>
    </row>
    <row r="692" spans="4:7" x14ac:dyDescent="0.2">
      <c r="D692" s="74"/>
      <c r="E692" s="74"/>
      <c r="F692" s="74"/>
      <c r="G692" s="74"/>
    </row>
    <row r="693" spans="4:7" x14ac:dyDescent="0.2">
      <c r="D693" s="74"/>
      <c r="E693" s="74"/>
      <c r="F693" s="74"/>
      <c r="G693" s="74"/>
    </row>
    <row r="694" spans="4:7" x14ac:dyDescent="0.2">
      <c r="D694" s="74"/>
      <c r="E694" s="74"/>
      <c r="F694" s="74"/>
      <c r="G694" s="74"/>
    </row>
    <row r="695" spans="4:7" x14ac:dyDescent="0.2">
      <c r="D695" s="74"/>
      <c r="E695" s="74"/>
      <c r="F695" s="74"/>
      <c r="G695" s="74"/>
    </row>
    <row r="696" spans="4:7" x14ac:dyDescent="0.2">
      <c r="D696" s="74"/>
      <c r="E696" s="74"/>
      <c r="F696" s="74"/>
      <c r="G696" s="74"/>
    </row>
    <row r="697" spans="4:7" x14ac:dyDescent="0.2">
      <c r="D697" s="74"/>
      <c r="E697" s="74"/>
      <c r="F697" s="74"/>
      <c r="G697" s="74"/>
    </row>
    <row r="698" spans="4:7" x14ac:dyDescent="0.2">
      <c r="D698" s="74"/>
      <c r="E698" s="74"/>
      <c r="F698" s="74"/>
      <c r="G698" s="74"/>
    </row>
    <row r="699" spans="4:7" x14ac:dyDescent="0.2">
      <c r="D699" s="74"/>
      <c r="E699" s="74"/>
      <c r="F699" s="74"/>
      <c r="G699" s="74"/>
    </row>
    <row r="700" spans="4:7" x14ac:dyDescent="0.2">
      <c r="D700" s="74"/>
      <c r="E700" s="74"/>
      <c r="F700" s="74"/>
      <c r="G700" s="74"/>
    </row>
    <row r="701" spans="4:7" x14ac:dyDescent="0.2">
      <c r="D701" s="74"/>
      <c r="E701" s="74"/>
      <c r="F701" s="74"/>
      <c r="G701" s="74"/>
    </row>
    <row r="702" spans="4:7" x14ac:dyDescent="0.2">
      <c r="D702" s="74"/>
      <c r="E702" s="74"/>
      <c r="F702" s="74"/>
      <c r="G702" s="74"/>
    </row>
    <row r="703" spans="4:7" x14ac:dyDescent="0.2">
      <c r="D703" s="74"/>
      <c r="E703" s="74"/>
      <c r="F703" s="74"/>
      <c r="G703" s="74"/>
    </row>
    <row r="704" spans="4:7" x14ac:dyDescent="0.2">
      <c r="D704" s="74"/>
      <c r="E704" s="74"/>
      <c r="F704" s="74"/>
      <c r="G704" s="74"/>
    </row>
    <row r="705" spans="4:7" x14ac:dyDescent="0.2">
      <c r="D705" s="74"/>
      <c r="E705" s="74"/>
      <c r="F705" s="74"/>
      <c r="G705" s="74"/>
    </row>
    <row r="706" spans="4:7" x14ac:dyDescent="0.2">
      <c r="D706" s="74"/>
      <c r="E706" s="74"/>
      <c r="F706" s="74"/>
      <c r="G706" s="74"/>
    </row>
    <row r="707" spans="4:7" x14ac:dyDescent="0.2">
      <c r="D707" s="74"/>
      <c r="E707" s="74"/>
      <c r="F707" s="74"/>
      <c r="G707" s="74"/>
    </row>
    <row r="708" spans="4:7" x14ac:dyDescent="0.2">
      <c r="D708" s="74"/>
      <c r="E708" s="74"/>
      <c r="F708" s="74"/>
      <c r="G708" s="74"/>
    </row>
    <row r="709" spans="4:7" x14ac:dyDescent="0.2">
      <c r="D709" s="74"/>
      <c r="E709" s="74"/>
      <c r="F709" s="74"/>
      <c r="G709" s="74"/>
    </row>
    <row r="710" spans="4:7" x14ac:dyDescent="0.2">
      <c r="D710" s="74"/>
      <c r="E710" s="74"/>
      <c r="F710" s="74"/>
      <c r="G710" s="74"/>
    </row>
    <row r="711" spans="4:7" x14ac:dyDescent="0.2">
      <c r="D711" s="74"/>
      <c r="E711" s="74"/>
      <c r="F711" s="74"/>
      <c r="G711" s="74"/>
    </row>
    <row r="712" spans="4:7" x14ac:dyDescent="0.2">
      <c r="D712" s="74"/>
      <c r="E712" s="74"/>
      <c r="F712" s="74"/>
      <c r="G712" s="74"/>
    </row>
    <row r="713" spans="4:7" x14ac:dyDescent="0.2">
      <c r="D713" s="74"/>
      <c r="E713" s="74"/>
      <c r="F713" s="74"/>
      <c r="G713" s="74"/>
    </row>
    <row r="714" spans="4:7" x14ac:dyDescent="0.2">
      <c r="D714" s="74"/>
      <c r="E714" s="74"/>
      <c r="F714" s="74"/>
      <c r="G714" s="74"/>
    </row>
    <row r="715" spans="4:7" x14ac:dyDescent="0.2">
      <c r="D715" s="74"/>
      <c r="E715" s="74"/>
      <c r="F715" s="74"/>
      <c r="G715" s="74"/>
    </row>
    <row r="716" spans="4:7" x14ac:dyDescent="0.2">
      <c r="D716" s="74"/>
      <c r="E716" s="74"/>
      <c r="F716" s="74"/>
      <c r="G716" s="74"/>
    </row>
    <row r="717" spans="4:7" x14ac:dyDescent="0.2">
      <c r="D717" s="74"/>
      <c r="E717" s="74"/>
      <c r="F717" s="74"/>
      <c r="G717" s="74"/>
    </row>
    <row r="718" spans="4:7" x14ac:dyDescent="0.2">
      <c r="D718" s="74"/>
      <c r="E718" s="74"/>
      <c r="F718" s="74"/>
      <c r="G718" s="74"/>
    </row>
    <row r="719" spans="4:7" x14ac:dyDescent="0.2">
      <c r="D719" s="74"/>
      <c r="E719" s="74"/>
      <c r="F719" s="74"/>
      <c r="G719" s="74"/>
    </row>
    <row r="720" spans="4:7" x14ac:dyDescent="0.2">
      <c r="D720" s="74"/>
      <c r="E720" s="74"/>
      <c r="F720" s="74"/>
      <c r="G720" s="74"/>
    </row>
    <row r="721" spans="4:7" x14ac:dyDescent="0.2">
      <c r="D721" s="74"/>
      <c r="E721" s="74"/>
      <c r="F721" s="74"/>
      <c r="G721" s="74"/>
    </row>
    <row r="722" spans="4:7" x14ac:dyDescent="0.2">
      <c r="D722" s="74"/>
      <c r="E722" s="74"/>
      <c r="F722" s="74"/>
      <c r="G722" s="74"/>
    </row>
    <row r="723" spans="4:7" x14ac:dyDescent="0.2">
      <c r="D723" s="74"/>
      <c r="E723" s="74"/>
      <c r="F723" s="74"/>
      <c r="G723" s="74"/>
    </row>
    <row r="724" spans="4:7" x14ac:dyDescent="0.2">
      <c r="D724" s="74"/>
      <c r="E724" s="74"/>
      <c r="F724" s="74"/>
      <c r="G724" s="74"/>
    </row>
    <row r="725" spans="4:7" x14ac:dyDescent="0.2">
      <c r="D725" s="74"/>
      <c r="E725" s="74"/>
      <c r="F725" s="74"/>
      <c r="G725" s="74"/>
    </row>
    <row r="726" spans="4:7" x14ac:dyDescent="0.2">
      <c r="D726" s="74"/>
      <c r="E726" s="74"/>
      <c r="F726" s="74"/>
      <c r="G726" s="74"/>
    </row>
    <row r="727" spans="4:7" x14ac:dyDescent="0.2">
      <c r="D727" s="74"/>
      <c r="E727" s="74"/>
      <c r="F727" s="74"/>
      <c r="G727" s="74"/>
    </row>
    <row r="728" spans="4:7" x14ac:dyDescent="0.2">
      <c r="D728" s="74"/>
      <c r="E728" s="74"/>
      <c r="F728" s="74"/>
      <c r="G728" s="74"/>
    </row>
    <row r="729" spans="4:7" x14ac:dyDescent="0.2">
      <c r="D729" s="74"/>
      <c r="E729" s="74"/>
      <c r="F729" s="74"/>
      <c r="G729" s="74"/>
    </row>
    <row r="730" spans="4:7" x14ac:dyDescent="0.2">
      <c r="D730" s="74"/>
      <c r="E730" s="74"/>
      <c r="F730" s="74"/>
      <c r="G730" s="74"/>
    </row>
    <row r="731" spans="4:7" x14ac:dyDescent="0.2">
      <c r="D731" s="74"/>
      <c r="E731" s="74"/>
      <c r="F731" s="74"/>
      <c r="G731" s="74"/>
    </row>
    <row r="732" spans="4:7" x14ac:dyDescent="0.2">
      <c r="D732" s="74"/>
      <c r="E732" s="74"/>
      <c r="F732" s="74"/>
      <c r="G732" s="74"/>
    </row>
    <row r="733" spans="4:7" x14ac:dyDescent="0.2">
      <c r="D733" s="74"/>
      <c r="E733" s="74"/>
      <c r="F733" s="74"/>
      <c r="G733" s="74"/>
    </row>
    <row r="734" spans="4:7" x14ac:dyDescent="0.2">
      <c r="D734" s="74"/>
      <c r="E734" s="74"/>
      <c r="F734" s="74"/>
      <c r="G734" s="74"/>
    </row>
    <row r="735" spans="4:7" x14ac:dyDescent="0.2">
      <c r="D735" s="74"/>
      <c r="E735" s="74"/>
      <c r="F735" s="74"/>
      <c r="G735" s="74"/>
    </row>
    <row r="736" spans="4:7" x14ac:dyDescent="0.2">
      <c r="D736" s="74"/>
      <c r="E736" s="74"/>
      <c r="F736" s="74"/>
      <c r="G736" s="74"/>
    </row>
    <row r="737" spans="4:7" x14ac:dyDescent="0.2">
      <c r="D737" s="74"/>
      <c r="E737" s="74"/>
      <c r="F737" s="74"/>
      <c r="G737" s="74"/>
    </row>
    <row r="738" spans="4:7" x14ac:dyDescent="0.2">
      <c r="D738" s="74"/>
      <c r="E738" s="74"/>
      <c r="F738" s="74"/>
      <c r="G738" s="74"/>
    </row>
    <row r="739" spans="4:7" x14ac:dyDescent="0.2">
      <c r="D739" s="74"/>
      <c r="E739" s="74"/>
      <c r="F739" s="74"/>
      <c r="G739" s="74"/>
    </row>
    <row r="740" spans="4:7" x14ac:dyDescent="0.2">
      <c r="D740" s="74"/>
      <c r="E740" s="74"/>
      <c r="F740" s="74"/>
      <c r="G740" s="74"/>
    </row>
    <row r="741" spans="4:7" x14ac:dyDescent="0.2">
      <c r="D741" s="74"/>
      <c r="E741" s="74"/>
      <c r="F741" s="74"/>
      <c r="G741" s="74"/>
    </row>
    <row r="742" spans="4:7" x14ac:dyDescent="0.2">
      <c r="D742" s="74"/>
      <c r="E742" s="74"/>
      <c r="F742" s="74"/>
      <c r="G742" s="74"/>
    </row>
    <row r="743" spans="4:7" x14ac:dyDescent="0.2">
      <c r="D743" s="74"/>
      <c r="E743" s="74"/>
      <c r="F743" s="74"/>
      <c r="G743" s="74"/>
    </row>
    <row r="744" spans="4:7" x14ac:dyDescent="0.2">
      <c r="D744" s="74"/>
      <c r="E744" s="74"/>
      <c r="F744" s="74"/>
      <c r="G744" s="74"/>
    </row>
    <row r="745" spans="4:7" x14ac:dyDescent="0.2">
      <c r="D745" s="74"/>
      <c r="E745" s="74"/>
      <c r="F745" s="74"/>
      <c r="G745" s="74"/>
    </row>
    <row r="746" spans="4:7" x14ac:dyDescent="0.2">
      <c r="D746" s="74"/>
      <c r="E746" s="74"/>
      <c r="F746" s="74"/>
      <c r="G746" s="74"/>
    </row>
    <row r="747" spans="4:7" x14ac:dyDescent="0.2">
      <c r="D747" s="74"/>
      <c r="E747" s="74"/>
      <c r="F747" s="74"/>
      <c r="G747" s="74"/>
    </row>
    <row r="748" spans="4:7" x14ac:dyDescent="0.2">
      <c r="D748" s="74"/>
      <c r="E748" s="74"/>
      <c r="F748" s="74"/>
      <c r="G748" s="74"/>
    </row>
    <row r="749" spans="4:7" x14ac:dyDescent="0.2">
      <c r="D749" s="74"/>
      <c r="E749" s="74"/>
      <c r="F749" s="74"/>
      <c r="G749" s="74"/>
    </row>
    <row r="750" spans="4:7" x14ac:dyDescent="0.2">
      <c r="D750" s="74"/>
      <c r="E750" s="74"/>
      <c r="F750" s="74"/>
      <c r="G750" s="74"/>
    </row>
    <row r="751" spans="4:7" x14ac:dyDescent="0.2">
      <c r="D751" s="74"/>
      <c r="E751" s="74"/>
      <c r="F751" s="74"/>
      <c r="G751" s="74"/>
    </row>
    <row r="752" spans="4:7" x14ac:dyDescent="0.2">
      <c r="D752" s="74"/>
      <c r="E752" s="74"/>
      <c r="F752" s="74"/>
      <c r="G752" s="74"/>
    </row>
    <row r="753" spans="4:7" x14ac:dyDescent="0.2">
      <c r="D753" s="74"/>
      <c r="E753" s="74"/>
      <c r="F753" s="74"/>
      <c r="G753" s="74"/>
    </row>
    <row r="754" spans="4:7" x14ac:dyDescent="0.2">
      <c r="D754" s="74"/>
      <c r="E754" s="74"/>
      <c r="F754" s="74"/>
      <c r="G754" s="74"/>
    </row>
    <row r="755" spans="4:7" x14ac:dyDescent="0.2">
      <c r="D755" s="74"/>
      <c r="E755" s="74"/>
      <c r="F755" s="74"/>
      <c r="G755" s="74"/>
    </row>
    <row r="756" spans="4:7" x14ac:dyDescent="0.2">
      <c r="D756" s="74"/>
      <c r="E756" s="74"/>
      <c r="F756" s="74"/>
      <c r="G756" s="74"/>
    </row>
    <row r="757" spans="4:7" x14ac:dyDescent="0.2">
      <c r="D757" s="74"/>
      <c r="E757" s="74"/>
      <c r="F757" s="74"/>
      <c r="G757" s="74"/>
    </row>
    <row r="758" spans="4:7" x14ac:dyDescent="0.2">
      <c r="D758" s="74"/>
      <c r="E758" s="74"/>
      <c r="F758" s="74"/>
      <c r="G758" s="74"/>
    </row>
    <row r="759" spans="4:7" x14ac:dyDescent="0.2">
      <c r="D759" s="74"/>
      <c r="E759" s="74"/>
      <c r="F759" s="74"/>
      <c r="G759" s="74"/>
    </row>
    <row r="760" spans="4:7" x14ac:dyDescent="0.2">
      <c r="D760" s="74"/>
      <c r="E760" s="74"/>
      <c r="F760" s="74"/>
      <c r="G760" s="74"/>
    </row>
    <row r="761" spans="4:7" x14ac:dyDescent="0.2">
      <c r="D761" s="74"/>
      <c r="E761" s="74"/>
      <c r="F761" s="74"/>
      <c r="G761" s="74"/>
    </row>
    <row r="762" spans="4:7" x14ac:dyDescent="0.2">
      <c r="D762" s="74"/>
      <c r="E762" s="74"/>
      <c r="F762" s="74"/>
      <c r="G762" s="74"/>
    </row>
    <row r="763" spans="4:7" x14ac:dyDescent="0.2">
      <c r="D763" s="74"/>
      <c r="E763" s="74"/>
      <c r="F763" s="74"/>
      <c r="G763" s="74"/>
    </row>
    <row r="764" spans="4:7" x14ac:dyDescent="0.2">
      <c r="D764" s="74"/>
      <c r="E764" s="74"/>
      <c r="F764" s="74"/>
      <c r="G764" s="74"/>
    </row>
    <row r="765" spans="4:7" x14ac:dyDescent="0.2">
      <c r="D765" s="74"/>
      <c r="E765" s="74"/>
      <c r="F765" s="74"/>
      <c r="G765" s="74"/>
    </row>
    <row r="766" spans="4:7" x14ac:dyDescent="0.2">
      <c r="D766" s="74"/>
      <c r="E766" s="74"/>
      <c r="F766" s="74"/>
      <c r="G766" s="74"/>
    </row>
    <row r="767" spans="4:7" x14ac:dyDescent="0.2">
      <c r="D767" s="74"/>
      <c r="E767" s="74"/>
      <c r="F767" s="74"/>
      <c r="G767" s="74"/>
    </row>
    <row r="768" spans="4:7" x14ac:dyDescent="0.2">
      <c r="D768" s="74"/>
      <c r="E768" s="74"/>
      <c r="F768" s="74"/>
      <c r="G768" s="74"/>
    </row>
    <row r="769" spans="4:7" x14ac:dyDescent="0.2">
      <c r="D769" s="74"/>
      <c r="E769" s="74"/>
      <c r="F769" s="74"/>
      <c r="G769" s="74"/>
    </row>
    <row r="770" spans="4:7" x14ac:dyDescent="0.2">
      <c r="D770" s="74"/>
      <c r="E770" s="74"/>
      <c r="F770" s="74"/>
      <c r="G770" s="74"/>
    </row>
    <row r="771" spans="4:7" x14ac:dyDescent="0.2">
      <c r="D771" s="74"/>
      <c r="E771" s="74"/>
      <c r="F771" s="74"/>
      <c r="G771" s="74"/>
    </row>
    <row r="772" spans="4:7" x14ac:dyDescent="0.2">
      <c r="D772" s="74"/>
      <c r="E772" s="74"/>
      <c r="F772" s="74"/>
      <c r="G772" s="74"/>
    </row>
    <row r="773" spans="4:7" x14ac:dyDescent="0.2">
      <c r="D773" s="74"/>
      <c r="E773" s="74"/>
      <c r="F773" s="74"/>
      <c r="G773" s="74"/>
    </row>
  </sheetData>
  <mergeCells count="22">
    <mergeCell ref="B12:F12"/>
    <mergeCell ref="B11:F11"/>
    <mergeCell ref="G8:J8"/>
    <mergeCell ref="G2:J7"/>
    <mergeCell ref="B8:F8"/>
    <mergeCell ref="B9:E9"/>
    <mergeCell ref="F1:J1"/>
    <mergeCell ref="B21:J21"/>
    <mergeCell ref="G11:I11"/>
    <mergeCell ref="A22:J22"/>
    <mergeCell ref="D41:J41"/>
    <mergeCell ref="H25:J25"/>
    <mergeCell ref="G29:J29"/>
    <mergeCell ref="C25:G25"/>
    <mergeCell ref="B35:I35"/>
    <mergeCell ref="D29:F29"/>
    <mergeCell ref="B29:C29"/>
    <mergeCell ref="D30:F30"/>
    <mergeCell ref="B40:C40"/>
    <mergeCell ref="B36:I36"/>
    <mergeCell ref="F40:J40"/>
    <mergeCell ref="D40:E40"/>
  </mergeCells>
  <phoneticPr fontId="0" type="noConversion"/>
  <printOptions horizontalCentered="1"/>
  <pageMargins left="0.5" right="0" top="0" bottom="0" header="0" footer="0"/>
  <pageSetup scale="95" orientation="portrait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7"/>
  <sheetViews>
    <sheetView topLeftCell="A156" zoomScaleNormal="100" zoomScaleSheetLayoutView="80" workbookViewId="0">
      <selection activeCell="G162" sqref="G162"/>
    </sheetView>
  </sheetViews>
  <sheetFormatPr defaultRowHeight="12.75" outlineLevelCol="1" x14ac:dyDescent="0.2"/>
  <cols>
    <col min="1" max="1" width="5.7109375" style="54" customWidth="1"/>
    <col min="2" max="2" width="65.85546875" style="58" customWidth="1"/>
    <col min="3" max="3" width="8.7109375" style="54" hidden="1" customWidth="1" outlineLevel="1"/>
    <col min="4" max="4" width="18.5703125" style="512" customWidth="1" collapsed="1"/>
    <col min="5" max="5" width="17.42578125" style="512" customWidth="1"/>
    <col min="6" max="6" width="14.85546875" style="57" customWidth="1"/>
    <col min="7" max="7" width="11.85546875" style="55" customWidth="1"/>
    <col min="8" max="16384" width="9.140625" style="55"/>
  </cols>
  <sheetData>
    <row r="1" spans="3:6" x14ac:dyDescent="0.2">
      <c r="D1" s="497"/>
      <c r="E1" s="497"/>
      <c r="F1" s="497"/>
    </row>
    <row r="2" spans="3:6" x14ac:dyDescent="0.2">
      <c r="D2" s="652"/>
      <c r="E2" s="652"/>
      <c r="F2" s="652"/>
    </row>
    <row r="3" spans="3:6" x14ac:dyDescent="0.2">
      <c r="D3" s="652"/>
      <c r="E3" s="652"/>
      <c r="F3" s="652"/>
    </row>
    <row r="4" spans="3:6" x14ac:dyDescent="0.2">
      <c r="D4" s="652"/>
      <c r="E4" s="652"/>
      <c r="F4" s="652"/>
    </row>
    <row r="5" spans="3:6" x14ac:dyDescent="0.2">
      <c r="D5" s="652"/>
      <c r="E5" s="652"/>
      <c r="F5" s="652"/>
    </row>
    <row r="6" spans="3:6" customFormat="1" ht="23.25" customHeight="1" x14ac:dyDescent="0.2">
      <c r="C6" s="38"/>
      <c r="D6" s="497"/>
      <c r="E6" s="497"/>
      <c r="F6" s="497" t="s">
        <v>856</v>
      </c>
    </row>
    <row r="7" spans="3:6" customFormat="1" x14ac:dyDescent="0.2">
      <c r="C7" s="38"/>
      <c r="D7" s="652" t="s">
        <v>864</v>
      </c>
      <c r="E7" s="652"/>
      <c r="F7" s="652"/>
    </row>
    <row r="8" spans="3:6" customFormat="1" x14ac:dyDescent="0.2">
      <c r="C8" s="38"/>
      <c r="D8" s="652"/>
      <c r="E8" s="652"/>
      <c r="F8" s="652"/>
    </row>
    <row r="9" spans="3:6" customFormat="1" x14ac:dyDescent="0.2">
      <c r="C9" s="38"/>
      <c r="D9" s="652"/>
      <c r="E9" s="652"/>
      <c r="F9" s="652"/>
    </row>
    <row r="10" spans="3:6" customFormat="1" x14ac:dyDescent="0.2">
      <c r="C10" s="38"/>
      <c r="D10" s="652"/>
      <c r="E10" s="652"/>
      <c r="F10" s="652"/>
    </row>
    <row r="11" spans="3:6" customFormat="1" hidden="1" x14ac:dyDescent="0.2">
      <c r="C11" s="38"/>
      <c r="D11" s="497"/>
      <c r="E11" s="497"/>
    </row>
    <row r="12" spans="3:6" customFormat="1" hidden="1" x14ac:dyDescent="0.2">
      <c r="C12" s="38"/>
      <c r="D12" s="497"/>
      <c r="E12" s="497" t="s">
        <v>850</v>
      </c>
      <c r="F12" s="498" t="s">
        <v>849</v>
      </c>
    </row>
    <row r="13" spans="3:6" customFormat="1" ht="12.75" hidden="1" customHeight="1" x14ac:dyDescent="0.2">
      <c r="C13" s="38"/>
      <c r="D13" s="652" t="s">
        <v>851</v>
      </c>
      <c r="E13" s="652"/>
      <c r="F13" s="652"/>
    </row>
    <row r="14" spans="3:6" customFormat="1" ht="5.25" hidden="1" customHeight="1" x14ac:dyDescent="0.2">
      <c r="C14" s="38"/>
      <c r="D14" s="652"/>
      <c r="E14" s="652"/>
      <c r="F14" s="652"/>
    </row>
    <row r="15" spans="3:6" customFormat="1" ht="11.25" hidden="1" customHeight="1" x14ac:dyDescent="0.2">
      <c r="C15" s="38"/>
      <c r="D15" s="652"/>
      <c r="E15" s="652"/>
      <c r="F15" s="652"/>
    </row>
    <row r="16" spans="3:6" customFormat="1" ht="24.75" hidden="1" customHeight="1" x14ac:dyDescent="0.2">
      <c r="C16" s="38"/>
      <c r="D16" s="652"/>
      <c r="E16" s="652"/>
      <c r="F16" s="652"/>
    </row>
    <row r="17" spans="1:7" ht="30" hidden="1" customHeight="1" x14ac:dyDescent="0.2">
      <c r="D17" s="257"/>
      <c r="E17" s="257"/>
      <c r="F17" s="495"/>
    </row>
    <row r="18" spans="1:7" ht="30" customHeight="1" x14ac:dyDescent="0.2">
      <c r="D18" s="257"/>
      <c r="E18" s="257"/>
      <c r="F18" s="495"/>
    </row>
    <row r="19" spans="1:7" s="1" customFormat="1" ht="18.75" customHeight="1" x14ac:dyDescent="0.35">
      <c r="A19" s="654" t="s">
        <v>15</v>
      </c>
      <c r="B19" s="654"/>
      <c r="C19" s="654"/>
      <c r="D19" s="654"/>
      <c r="E19" s="654"/>
      <c r="F19" s="654"/>
    </row>
    <row r="20" spans="1:7" s="7" customFormat="1" ht="17.25" x14ac:dyDescent="0.3">
      <c r="A20" s="656" t="s">
        <v>16</v>
      </c>
      <c r="B20" s="656"/>
      <c r="C20" s="656"/>
      <c r="D20" s="656"/>
      <c r="E20" s="656"/>
      <c r="F20" s="656"/>
    </row>
    <row r="21" spans="1:7" ht="13.5" x14ac:dyDescent="0.25">
      <c r="A21" s="659"/>
      <c r="B21" s="659"/>
      <c r="C21" s="659"/>
      <c r="D21" s="659"/>
      <c r="E21" s="659"/>
      <c r="F21" s="659"/>
    </row>
    <row r="22" spans="1:7" ht="12.75" customHeight="1" x14ac:dyDescent="0.2">
      <c r="A22" s="73"/>
      <c r="B22" s="73"/>
      <c r="C22" s="73"/>
      <c r="D22" s="75"/>
      <c r="E22" s="75"/>
      <c r="F22" s="75" t="s">
        <v>17</v>
      </c>
    </row>
    <row r="23" spans="1:7" ht="17.25" customHeight="1" x14ac:dyDescent="0.2">
      <c r="A23" s="657" t="s">
        <v>18</v>
      </c>
      <c r="B23" s="657" t="s">
        <v>19</v>
      </c>
      <c r="C23" s="657" t="s">
        <v>20</v>
      </c>
      <c r="D23" s="658" t="s">
        <v>21</v>
      </c>
      <c r="E23" s="503" t="s">
        <v>22</v>
      </c>
      <c r="F23" s="284"/>
    </row>
    <row r="24" spans="1:7" s="54" customFormat="1" ht="28.5" x14ac:dyDescent="0.2">
      <c r="A24" s="657"/>
      <c r="B24" s="657"/>
      <c r="C24" s="657"/>
      <c r="D24" s="658"/>
      <c r="E24" s="503" t="s">
        <v>23</v>
      </c>
      <c r="F24" s="283" t="s">
        <v>24</v>
      </c>
    </row>
    <row r="25" spans="1:7" s="54" customFormat="1" ht="14.25" x14ac:dyDescent="0.2">
      <c r="A25" s="285" t="s">
        <v>25</v>
      </c>
      <c r="B25" s="283">
        <v>2</v>
      </c>
      <c r="C25" s="286">
        <v>3</v>
      </c>
      <c r="D25" s="511">
        <v>4</v>
      </c>
      <c r="E25" s="511">
        <v>5</v>
      </c>
      <c r="F25" s="283">
        <v>6</v>
      </c>
    </row>
    <row r="26" spans="1:7" ht="40.5" customHeight="1" x14ac:dyDescent="0.25">
      <c r="A26" s="287">
        <v>1000</v>
      </c>
      <c r="B26" s="355" t="s">
        <v>26</v>
      </c>
      <c r="C26" s="288"/>
      <c r="D26" s="523">
        <f>E26+F26</f>
        <v>1571500.0000000002</v>
      </c>
      <c r="E26" s="524">
        <f>E28+E79+E113</f>
        <v>1470000.0000000002</v>
      </c>
      <c r="F26" s="627">
        <f>F79+F113</f>
        <v>101500</v>
      </c>
      <c r="G26" s="68"/>
    </row>
    <row r="27" spans="1:7" ht="13.5" customHeight="1" x14ac:dyDescent="0.2">
      <c r="A27" s="289"/>
      <c r="B27" s="290" t="s">
        <v>27</v>
      </c>
      <c r="C27" s="288"/>
      <c r="D27" s="525"/>
      <c r="E27" s="525"/>
      <c r="F27" s="288"/>
      <c r="G27" s="68"/>
    </row>
    <row r="28" spans="1:7" s="56" customFormat="1" ht="38.25" customHeight="1" x14ac:dyDescent="0.2">
      <c r="A28" s="291">
        <v>1100</v>
      </c>
      <c r="B28" s="292" t="s">
        <v>28</v>
      </c>
      <c r="C28" s="293">
        <v>7100</v>
      </c>
      <c r="D28" s="526">
        <f>E28</f>
        <v>455100</v>
      </c>
      <c r="E28" s="526">
        <f>E31+E36+E39+E63+E70</f>
        <v>455100</v>
      </c>
      <c r="F28" s="293" t="s">
        <v>29</v>
      </c>
    </row>
    <row r="29" spans="1:7" ht="13.5" customHeight="1" x14ac:dyDescent="0.2">
      <c r="A29" s="289"/>
      <c r="B29" s="294" t="s">
        <v>30</v>
      </c>
      <c r="C29" s="295"/>
      <c r="D29" s="525"/>
      <c r="E29" s="525"/>
      <c r="F29" s="295"/>
    </row>
    <row r="30" spans="1:7" ht="66" customHeight="1" x14ac:dyDescent="0.2">
      <c r="A30" s="289"/>
      <c r="B30" s="296" t="s">
        <v>31</v>
      </c>
      <c r="C30" s="295"/>
      <c r="D30" s="525"/>
      <c r="E30" s="525"/>
      <c r="F30" s="295"/>
    </row>
    <row r="31" spans="1:7" s="56" customFormat="1" ht="17.25" customHeight="1" x14ac:dyDescent="0.2">
      <c r="A31" s="291">
        <v>1110</v>
      </c>
      <c r="B31" s="297" t="s">
        <v>32</v>
      </c>
      <c r="C31" s="293">
        <v>7131</v>
      </c>
      <c r="D31" s="526">
        <f>E31</f>
        <v>175300</v>
      </c>
      <c r="E31" s="526">
        <f>E33+E34+E35</f>
        <v>175300</v>
      </c>
      <c r="F31" s="293" t="s">
        <v>29</v>
      </c>
    </row>
    <row r="32" spans="1:7" ht="43.5" customHeight="1" x14ac:dyDescent="0.2">
      <c r="A32" s="289"/>
      <c r="B32" s="296" t="s">
        <v>31</v>
      </c>
      <c r="C32" s="295"/>
      <c r="D32" s="525"/>
      <c r="E32" s="525"/>
      <c r="F32" s="295"/>
    </row>
    <row r="33" spans="1:7" ht="42" customHeight="1" x14ac:dyDescent="0.2">
      <c r="A33" s="298" t="s">
        <v>33</v>
      </c>
      <c r="B33" s="299" t="s">
        <v>34</v>
      </c>
      <c r="C33" s="300"/>
      <c r="D33" s="527">
        <f>E33</f>
        <v>17300</v>
      </c>
      <c r="E33" s="527">
        <f>+'[1]Եկամուտ-2024'!$E$16</f>
        <v>17300</v>
      </c>
      <c r="F33" s="300" t="s">
        <v>29</v>
      </c>
    </row>
    <row r="34" spans="1:7" ht="27.75" customHeight="1" x14ac:dyDescent="0.2">
      <c r="A34" s="298" t="s">
        <v>35</v>
      </c>
      <c r="B34" s="299" t="s">
        <v>36</v>
      </c>
      <c r="C34" s="300"/>
      <c r="D34" s="527">
        <f>E34</f>
        <v>20000</v>
      </c>
      <c r="E34" s="527">
        <f>+'[1]Եկամուտ-2024'!$E$6</f>
        <v>20000</v>
      </c>
      <c r="F34" s="300" t="s">
        <v>29</v>
      </c>
      <c r="G34" s="514"/>
    </row>
    <row r="35" spans="1:7" ht="27.75" customHeight="1" x14ac:dyDescent="0.2">
      <c r="A35" s="289" t="s">
        <v>37</v>
      </c>
      <c r="B35" s="299" t="s">
        <v>38</v>
      </c>
      <c r="C35" s="300"/>
      <c r="D35" s="527">
        <f>E35</f>
        <v>138000</v>
      </c>
      <c r="E35" s="527">
        <f>+'[1]Եկամուտ-2024'!$E$26</f>
        <v>138000</v>
      </c>
      <c r="F35" s="300"/>
      <c r="G35" s="515"/>
    </row>
    <row r="36" spans="1:7" s="56" customFormat="1" ht="17.25" x14ac:dyDescent="0.2">
      <c r="A36" s="291">
        <v>1120</v>
      </c>
      <c r="B36" s="297" t="s">
        <v>39</v>
      </c>
      <c r="C36" s="293">
        <v>7136</v>
      </c>
      <c r="D36" s="526">
        <f>E36</f>
        <v>246000</v>
      </c>
      <c r="E36" s="471">
        <f>E38</f>
        <v>246000</v>
      </c>
      <c r="F36" s="293" t="s">
        <v>29</v>
      </c>
    </row>
    <row r="37" spans="1:7" ht="17.25" x14ac:dyDescent="0.2">
      <c r="A37" s="289"/>
      <c r="B37" s="296" t="s">
        <v>31</v>
      </c>
      <c r="C37" s="295"/>
      <c r="D37" s="525"/>
      <c r="E37" s="527"/>
      <c r="F37" s="295"/>
    </row>
    <row r="38" spans="1:7" ht="17.25" x14ac:dyDescent="0.2">
      <c r="A38" s="298" t="s">
        <v>40</v>
      </c>
      <c r="B38" s="299" t="s">
        <v>41</v>
      </c>
      <c r="C38" s="300"/>
      <c r="D38" s="527">
        <f>E38</f>
        <v>246000</v>
      </c>
      <c r="E38" s="527">
        <f>+'[1]Եկամուտ-2024'!$E$36</f>
        <v>246000</v>
      </c>
      <c r="F38" s="300" t="s">
        <v>29</v>
      </c>
    </row>
    <row r="39" spans="1:7" s="56" customFormat="1" ht="28.5" x14ac:dyDescent="0.2">
      <c r="A39" s="291">
        <v>1130</v>
      </c>
      <c r="B39" s="297" t="s">
        <v>42</v>
      </c>
      <c r="C39" s="293">
        <v>7145</v>
      </c>
      <c r="D39" s="526">
        <f>E39</f>
        <v>33800</v>
      </c>
      <c r="E39" s="471">
        <f>+E42</f>
        <v>33800</v>
      </c>
      <c r="F39" s="293" t="s">
        <v>29</v>
      </c>
    </row>
    <row r="40" spans="1:7" ht="17.25" x14ac:dyDescent="0.2">
      <c r="A40" s="289"/>
      <c r="B40" s="296" t="s">
        <v>31</v>
      </c>
      <c r="C40" s="295"/>
      <c r="D40" s="525"/>
      <c r="E40" s="527"/>
      <c r="F40" s="295"/>
    </row>
    <row r="41" spans="1:7" ht="15" customHeight="1" x14ac:dyDescent="0.2">
      <c r="A41" s="298" t="s">
        <v>43</v>
      </c>
      <c r="B41" s="299" t="s">
        <v>44</v>
      </c>
      <c r="C41" s="300">
        <v>71452</v>
      </c>
      <c r="D41" s="527"/>
      <c r="E41" s="527"/>
      <c r="F41" s="300" t="s">
        <v>29</v>
      </c>
    </row>
    <row r="42" spans="1:7" ht="38.25" customHeight="1" x14ac:dyDescent="0.2">
      <c r="A42" s="298"/>
      <c r="B42" s="303" t="s">
        <v>45</v>
      </c>
      <c r="C42" s="295"/>
      <c r="D42" s="527">
        <f>+D44+D48+D49+D50+D51+D52+D53+D54+D55+D554+D56+D57+D58+D59+D60+D61+D62</f>
        <v>33800</v>
      </c>
      <c r="E42" s="527">
        <f>+E44+E48+E49+E50+E51+E52+E53+E54+E55+E554+E56+E57+E58+E59+E60+E61+E62</f>
        <v>33800</v>
      </c>
      <c r="F42" s="300"/>
    </row>
    <row r="43" spans="1:7" ht="17.25" x14ac:dyDescent="0.2">
      <c r="A43" s="298"/>
      <c r="B43" s="299" t="s">
        <v>31</v>
      </c>
      <c r="C43" s="295"/>
      <c r="D43" s="525"/>
      <c r="E43" s="527"/>
      <c r="F43" s="300"/>
    </row>
    <row r="44" spans="1:7" ht="37.5" customHeight="1" x14ac:dyDescent="0.2">
      <c r="A44" s="298" t="s">
        <v>46</v>
      </c>
      <c r="B44" s="304" t="s">
        <v>47</v>
      </c>
      <c r="C44" s="300"/>
      <c r="D44" s="527">
        <f>E44</f>
        <v>6450</v>
      </c>
      <c r="E44" s="528">
        <f>+E46</f>
        <v>6450</v>
      </c>
      <c r="F44" s="300" t="s">
        <v>29</v>
      </c>
    </row>
    <row r="45" spans="1:7" ht="15" customHeight="1" x14ac:dyDescent="0.2">
      <c r="A45" s="305"/>
      <c r="B45" s="304" t="s">
        <v>48</v>
      </c>
      <c r="C45" s="295"/>
      <c r="D45" s="527"/>
      <c r="E45" s="528"/>
      <c r="F45" s="300"/>
    </row>
    <row r="46" spans="1:7" ht="21" customHeight="1" x14ac:dyDescent="0.2">
      <c r="A46" s="298" t="s">
        <v>49</v>
      </c>
      <c r="B46" s="306" t="s">
        <v>50</v>
      </c>
      <c r="C46" s="300"/>
      <c r="D46" s="527">
        <f>E46</f>
        <v>6450</v>
      </c>
      <c r="E46" s="528">
        <v>6450</v>
      </c>
      <c r="F46" s="300" t="s">
        <v>29</v>
      </c>
    </row>
    <row r="47" spans="1:7" ht="23.25" customHeight="1" x14ac:dyDescent="0.2">
      <c r="A47" s="298" t="s">
        <v>51</v>
      </c>
      <c r="B47" s="306" t="s">
        <v>52</v>
      </c>
      <c r="C47" s="300"/>
      <c r="D47" s="527"/>
      <c r="E47" s="528"/>
      <c r="F47" s="300" t="s">
        <v>29</v>
      </c>
    </row>
    <row r="48" spans="1:7" ht="88.5" customHeight="1" x14ac:dyDescent="0.2">
      <c r="A48" s="298" t="s">
        <v>53</v>
      </c>
      <c r="B48" s="304" t="s">
        <v>54</v>
      </c>
      <c r="C48" s="300"/>
      <c r="D48" s="527">
        <f>E48</f>
        <v>600</v>
      </c>
      <c r="E48" s="528">
        <v>600</v>
      </c>
      <c r="F48" s="300" t="s">
        <v>29</v>
      </c>
    </row>
    <row r="49" spans="1:6" ht="48" customHeight="1" x14ac:dyDescent="0.2">
      <c r="A49" s="289" t="s">
        <v>55</v>
      </c>
      <c r="B49" s="304" t="s">
        <v>56</v>
      </c>
      <c r="C49" s="300"/>
      <c r="D49" s="527">
        <f>E49</f>
        <v>100</v>
      </c>
      <c r="E49" s="528">
        <v>100</v>
      </c>
      <c r="F49" s="300" t="s">
        <v>29</v>
      </c>
    </row>
    <row r="50" spans="1:6" ht="60" customHeight="1" x14ac:dyDescent="0.2">
      <c r="A50" s="298" t="s">
        <v>57</v>
      </c>
      <c r="B50" s="304" t="s">
        <v>58</v>
      </c>
      <c r="C50" s="300"/>
      <c r="D50" s="528">
        <f>E50</f>
        <v>6731.3</v>
      </c>
      <c r="E50" s="528">
        <v>6731.3</v>
      </c>
      <c r="F50" s="300" t="s">
        <v>29</v>
      </c>
    </row>
    <row r="51" spans="1:6" ht="30.75" customHeight="1" x14ac:dyDescent="0.2">
      <c r="A51" s="298" t="s">
        <v>60</v>
      </c>
      <c r="B51" s="304" t="s">
        <v>61</v>
      </c>
      <c r="C51" s="300"/>
      <c r="D51" s="528">
        <f>E51</f>
        <v>164.7</v>
      </c>
      <c r="E51" s="528">
        <v>164.7</v>
      </c>
      <c r="F51" s="300" t="s">
        <v>29</v>
      </c>
    </row>
    <row r="52" spans="1:6" ht="54" x14ac:dyDescent="0.2">
      <c r="A52" s="298" t="s">
        <v>62</v>
      </c>
      <c r="B52" s="304" t="s">
        <v>63</v>
      </c>
      <c r="C52" s="300"/>
      <c r="D52" s="528">
        <f>E52</f>
        <v>3220</v>
      </c>
      <c r="E52" s="528">
        <v>3220</v>
      </c>
      <c r="F52" s="300" t="s">
        <v>29</v>
      </c>
    </row>
    <row r="53" spans="1:6" ht="71.25" customHeight="1" x14ac:dyDescent="0.2">
      <c r="A53" s="298" t="s">
        <v>64</v>
      </c>
      <c r="B53" s="304" t="s">
        <v>65</v>
      </c>
      <c r="C53" s="300"/>
      <c r="D53" s="527">
        <f>+E53</f>
        <v>3597</v>
      </c>
      <c r="E53" s="528">
        <v>3597</v>
      </c>
      <c r="F53" s="300" t="s">
        <v>29</v>
      </c>
    </row>
    <row r="54" spans="1:6" ht="40.5" x14ac:dyDescent="0.2">
      <c r="A54" s="298" t="s">
        <v>66</v>
      </c>
      <c r="B54" s="304" t="s">
        <v>67</v>
      </c>
      <c r="C54" s="300"/>
      <c r="D54" s="527"/>
      <c r="E54" s="528"/>
      <c r="F54" s="300" t="s">
        <v>29</v>
      </c>
    </row>
    <row r="55" spans="1:6" ht="27" x14ac:dyDescent="0.2">
      <c r="A55" s="298" t="s">
        <v>68</v>
      </c>
      <c r="B55" s="304" t="s">
        <v>69</v>
      </c>
      <c r="C55" s="300"/>
      <c r="D55" s="527">
        <f>E55</f>
        <v>12187</v>
      </c>
      <c r="E55" s="528">
        <v>12187</v>
      </c>
      <c r="F55" s="300" t="s">
        <v>29</v>
      </c>
    </row>
    <row r="56" spans="1:6" ht="27" x14ac:dyDescent="0.2">
      <c r="A56" s="298" t="s">
        <v>70</v>
      </c>
      <c r="B56" s="304" t="s">
        <v>71</v>
      </c>
      <c r="C56" s="300"/>
      <c r="D56" s="527">
        <f>E56</f>
        <v>0</v>
      </c>
      <c r="E56" s="528"/>
      <c r="F56" s="300" t="s">
        <v>29</v>
      </c>
    </row>
    <row r="57" spans="1:6" ht="40.5" x14ac:dyDescent="0.2">
      <c r="A57" s="298" t="s">
        <v>72</v>
      </c>
      <c r="B57" s="304" t="s">
        <v>73</v>
      </c>
      <c r="C57" s="300"/>
      <c r="D57" s="527"/>
      <c r="E57" s="528"/>
      <c r="F57" s="300" t="s">
        <v>29</v>
      </c>
    </row>
    <row r="58" spans="1:6" ht="27" x14ac:dyDescent="0.2">
      <c r="A58" s="298" t="s">
        <v>74</v>
      </c>
      <c r="B58" s="304" t="s">
        <v>75</v>
      </c>
      <c r="C58" s="300"/>
      <c r="D58" s="527">
        <f>E58</f>
        <v>0</v>
      </c>
      <c r="E58" s="528">
        <v>0</v>
      </c>
      <c r="F58" s="300" t="s">
        <v>29</v>
      </c>
    </row>
    <row r="59" spans="1:6" ht="25.5" x14ac:dyDescent="0.2">
      <c r="A59" s="289" t="s">
        <v>76</v>
      </c>
      <c r="B59" s="513" t="s">
        <v>858</v>
      </c>
      <c r="C59" s="300"/>
      <c r="D59" s="527">
        <f>E59</f>
        <v>500</v>
      </c>
      <c r="E59" s="528">
        <v>500</v>
      </c>
      <c r="F59" s="300"/>
    </row>
    <row r="60" spans="1:6" ht="25.5" x14ac:dyDescent="0.2">
      <c r="A60" s="289" t="s">
        <v>77</v>
      </c>
      <c r="B60" s="269" t="s">
        <v>78</v>
      </c>
      <c r="C60" s="300"/>
      <c r="D60" s="528"/>
      <c r="E60" s="528"/>
      <c r="F60" s="300"/>
    </row>
    <row r="61" spans="1:6" ht="31.5" customHeight="1" x14ac:dyDescent="0.2">
      <c r="A61" s="289" t="s">
        <v>79</v>
      </c>
      <c r="B61" s="269" t="s">
        <v>80</v>
      </c>
      <c r="C61" s="300"/>
      <c r="D61" s="528">
        <f>+E61</f>
        <v>0</v>
      </c>
      <c r="E61" s="528"/>
      <c r="F61" s="300"/>
    </row>
    <row r="62" spans="1:6" ht="25.5" x14ac:dyDescent="0.2">
      <c r="A62" s="289" t="s">
        <v>81</v>
      </c>
      <c r="B62" s="269" t="s">
        <v>82</v>
      </c>
      <c r="C62" s="300"/>
      <c r="D62" s="527">
        <f>+E62</f>
        <v>250</v>
      </c>
      <c r="E62" s="528">
        <v>250</v>
      </c>
      <c r="F62" s="300"/>
    </row>
    <row r="63" spans="1:6" s="56" customFormat="1" ht="28.5" x14ac:dyDescent="0.2">
      <c r="A63" s="291">
        <v>1150</v>
      </c>
      <c r="B63" s="297" t="s">
        <v>83</v>
      </c>
      <c r="C63" s="293">
        <v>7146</v>
      </c>
      <c r="D63" s="526"/>
      <c r="E63" s="529"/>
      <c r="F63" s="293" t="s">
        <v>29</v>
      </c>
    </row>
    <row r="64" spans="1:6" ht="13.5" customHeight="1" x14ac:dyDescent="0.2">
      <c r="A64" s="289"/>
      <c r="B64" s="296" t="s">
        <v>31</v>
      </c>
      <c r="C64" s="295"/>
      <c r="D64" s="525"/>
      <c r="E64" s="530"/>
      <c r="F64" s="295"/>
    </row>
    <row r="65" spans="1:6" ht="14.25" customHeight="1" x14ac:dyDescent="0.2">
      <c r="A65" s="298" t="s">
        <v>84</v>
      </c>
      <c r="B65" s="299" t="s">
        <v>85</v>
      </c>
      <c r="C65" s="300"/>
      <c r="D65" s="527"/>
      <c r="E65" s="528"/>
      <c r="F65" s="300" t="s">
        <v>29</v>
      </c>
    </row>
    <row r="66" spans="1:6" ht="17.25" x14ac:dyDescent="0.2">
      <c r="A66" s="298"/>
      <c r="B66" s="303" t="s">
        <v>86</v>
      </c>
      <c r="C66" s="295"/>
      <c r="D66" s="525"/>
      <c r="E66" s="528"/>
      <c r="F66" s="300"/>
    </row>
    <row r="67" spans="1:6" ht="14.25" customHeight="1" x14ac:dyDescent="0.2">
      <c r="A67" s="298"/>
      <c r="B67" s="299" t="s">
        <v>31</v>
      </c>
      <c r="C67" s="295"/>
      <c r="D67" s="525"/>
      <c r="E67" s="528"/>
      <c r="F67" s="300"/>
    </row>
    <row r="68" spans="1:6" ht="93.75" customHeight="1" x14ac:dyDescent="0.2">
      <c r="A68" s="298" t="s">
        <v>87</v>
      </c>
      <c r="B68" s="304" t="s">
        <v>88</v>
      </c>
      <c r="C68" s="300"/>
      <c r="D68" s="527"/>
      <c r="E68" s="528"/>
      <c r="F68" s="300" t="s">
        <v>29</v>
      </c>
    </row>
    <row r="69" spans="1:6" ht="96.75" customHeight="1" x14ac:dyDescent="0.2">
      <c r="A69" s="289" t="s">
        <v>89</v>
      </c>
      <c r="B69" s="304" t="s">
        <v>90</v>
      </c>
      <c r="C69" s="300"/>
      <c r="D69" s="527"/>
      <c r="E69" s="528"/>
      <c r="F69" s="300" t="s">
        <v>29</v>
      </c>
    </row>
    <row r="70" spans="1:6" s="56" customFormat="1" ht="17.25" x14ac:dyDescent="0.2">
      <c r="A70" s="291">
        <v>1160</v>
      </c>
      <c r="B70" s="297" t="s">
        <v>91</v>
      </c>
      <c r="C70" s="293">
        <v>7161</v>
      </c>
      <c r="D70" s="526"/>
      <c r="E70" s="526"/>
      <c r="F70" s="293" t="s">
        <v>29</v>
      </c>
    </row>
    <row r="71" spans="1:6" ht="13.5" customHeight="1" x14ac:dyDescent="0.2">
      <c r="A71" s="298"/>
      <c r="B71" s="303" t="s">
        <v>92</v>
      </c>
      <c r="C71" s="295"/>
      <c r="D71" s="525"/>
      <c r="E71" s="525"/>
      <c r="F71" s="300"/>
    </row>
    <row r="72" spans="1:6" ht="12" customHeight="1" x14ac:dyDescent="0.2">
      <c r="A72" s="289"/>
      <c r="B72" s="299" t="s">
        <v>31</v>
      </c>
      <c r="C72" s="295"/>
      <c r="D72" s="525"/>
      <c r="E72" s="525"/>
      <c r="F72" s="295"/>
    </row>
    <row r="73" spans="1:6" ht="32.25" customHeight="1" x14ac:dyDescent="0.2">
      <c r="A73" s="298" t="s">
        <v>93</v>
      </c>
      <c r="B73" s="299" t="s">
        <v>94</v>
      </c>
      <c r="C73" s="300"/>
      <c r="D73" s="527"/>
      <c r="E73" s="527"/>
      <c r="F73" s="300" t="s">
        <v>29</v>
      </c>
    </row>
    <row r="74" spans="1:6" ht="12.75" customHeight="1" x14ac:dyDescent="0.2">
      <c r="A74" s="298"/>
      <c r="B74" s="303" t="s">
        <v>95</v>
      </c>
      <c r="C74" s="295"/>
      <c r="D74" s="525"/>
      <c r="E74" s="527"/>
      <c r="F74" s="300"/>
    </row>
    <row r="75" spans="1:6" ht="17.25" x14ac:dyDescent="0.2">
      <c r="A75" s="307" t="s">
        <v>96</v>
      </c>
      <c r="B75" s="304" t="s">
        <v>97</v>
      </c>
      <c r="C75" s="300"/>
      <c r="D75" s="527"/>
      <c r="E75" s="527"/>
      <c r="F75" s="300" t="s">
        <v>29</v>
      </c>
    </row>
    <row r="76" spans="1:6" ht="17.25" x14ac:dyDescent="0.2">
      <c r="A76" s="307" t="s">
        <v>98</v>
      </c>
      <c r="B76" s="304" t="s">
        <v>99</v>
      </c>
      <c r="C76" s="300"/>
      <c r="D76" s="527"/>
      <c r="E76" s="527"/>
      <c r="F76" s="300" t="s">
        <v>29</v>
      </c>
    </row>
    <row r="77" spans="1:6" ht="40.5" x14ac:dyDescent="0.2">
      <c r="A77" s="307" t="s">
        <v>100</v>
      </c>
      <c r="B77" s="304" t="s">
        <v>101</v>
      </c>
      <c r="C77" s="300"/>
      <c r="D77" s="527"/>
      <c r="E77" s="527"/>
      <c r="F77" s="300" t="s">
        <v>29</v>
      </c>
    </row>
    <row r="78" spans="1:6" ht="67.5" x14ac:dyDescent="0.2">
      <c r="A78" s="307" t="s">
        <v>102</v>
      </c>
      <c r="B78" s="299" t="s">
        <v>103</v>
      </c>
      <c r="C78" s="300"/>
      <c r="D78" s="527"/>
      <c r="E78" s="527"/>
      <c r="F78" s="300" t="s">
        <v>29</v>
      </c>
    </row>
    <row r="79" spans="1:6" s="56" customFormat="1" ht="17.25" x14ac:dyDescent="0.2">
      <c r="A79" s="291">
        <v>1200</v>
      </c>
      <c r="B79" s="292" t="s">
        <v>104</v>
      </c>
      <c r="C79" s="293">
        <v>7300</v>
      </c>
      <c r="D79" s="526">
        <f>E79+F79</f>
        <v>867935.5780000001</v>
      </c>
      <c r="E79" s="526">
        <f>E94</f>
        <v>766435.5780000001</v>
      </c>
      <c r="F79" s="626">
        <f>+F106</f>
        <v>101500</v>
      </c>
    </row>
    <row r="80" spans="1:6" ht="28.5" customHeight="1" x14ac:dyDescent="0.2">
      <c r="A80" s="289"/>
      <c r="B80" s="294" t="s">
        <v>105</v>
      </c>
      <c r="C80" s="295"/>
      <c r="D80" s="525"/>
      <c r="E80" s="525"/>
      <c r="F80" s="295"/>
    </row>
    <row r="81" spans="1:6" ht="14.25" customHeight="1" x14ac:dyDescent="0.2">
      <c r="A81" s="289"/>
      <c r="B81" s="296" t="s">
        <v>31</v>
      </c>
      <c r="C81" s="295"/>
      <c r="D81" s="525"/>
      <c r="E81" s="525"/>
      <c r="F81" s="295"/>
    </row>
    <row r="82" spans="1:6" s="56" customFormat="1" ht="28.5" x14ac:dyDescent="0.2">
      <c r="A82" s="291">
        <v>1210</v>
      </c>
      <c r="B82" s="297" t="s">
        <v>106</v>
      </c>
      <c r="C82" s="293">
        <v>7311</v>
      </c>
      <c r="D82" s="526"/>
      <c r="E82" s="526"/>
      <c r="F82" s="293" t="s">
        <v>29</v>
      </c>
    </row>
    <row r="83" spans="1:6" ht="13.5" customHeight="1" x14ac:dyDescent="0.2">
      <c r="A83" s="289"/>
      <c r="B83" s="296" t="s">
        <v>31</v>
      </c>
      <c r="C83" s="295"/>
      <c r="D83" s="525"/>
      <c r="E83" s="525"/>
      <c r="F83" s="295"/>
    </row>
    <row r="84" spans="1:6" ht="54" x14ac:dyDescent="0.2">
      <c r="A84" s="298" t="s">
        <v>107</v>
      </c>
      <c r="B84" s="299" t="s">
        <v>108</v>
      </c>
      <c r="C84" s="260"/>
      <c r="D84" s="527"/>
      <c r="E84" s="527"/>
      <c r="F84" s="300" t="s">
        <v>29</v>
      </c>
    </row>
    <row r="85" spans="1:6" s="56" customFormat="1" ht="28.5" x14ac:dyDescent="0.2">
      <c r="A85" s="308" t="s">
        <v>109</v>
      </c>
      <c r="B85" s="297" t="s">
        <v>110</v>
      </c>
      <c r="C85" s="309">
        <v>7312</v>
      </c>
      <c r="D85" s="471"/>
      <c r="E85" s="471" t="s">
        <v>29</v>
      </c>
      <c r="F85" s="300"/>
    </row>
    <row r="86" spans="1:6" s="56" customFormat="1" ht="17.25" x14ac:dyDescent="0.2">
      <c r="A86" s="308"/>
      <c r="B86" s="296" t="s">
        <v>31</v>
      </c>
      <c r="C86" s="293"/>
      <c r="D86" s="471"/>
      <c r="E86" s="471"/>
      <c r="F86" s="293"/>
    </row>
    <row r="87" spans="1:6" ht="54" x14ac:dyDescent="0.2">
      <c r="A87" s="289" t="s">
        <v>111</v>
      </c>
      <c r="B87" s="299" t="s">
        <v>112</v>
      </c>
      <c r="C87" s="260"/>
      <c r="D87" s="527"/>
      <c r="E87" s="527" t="s">
        <v>29</v>
      </c>
      <c r="F87" s="300"/>
    </row>
    <row r="88" spans="1:6" s="56" customFormat="1" ht="28.5" x14ac:dyDescent="0.2">
      <c r="A88" s="308" t="s">
        <v>113</v>
      </c>
      <c r="B88" s="297" t="s">
        <v>114</v>
      </c>
      <c r="C88" s="309">
        <v>7321</v>
      </c>
      <c r="D88" s="471"/>
      <c r="E88" s="471"/>
      <c r="F88" s="293" t="s">
        <v>29</v>
      </c>
    </row>
    <row r="89" spans="1:6" s="56" customFormat="1" ht="17.25" x14ac:dyDescent="0.2">
      <c r="A89" s="308"/>
      <c r="B89" s="296" t="s">
        <v>31</v>
      </c>
      <c r="C89" s="293"/>
      <c r="D89" s="471"/>
      <c r="E89" s="471"/>
      <c r="F89" s="293"/>
    </row>
    <row r="90" spans="1:6" ht="40.5" x14ac:dyDescent="0.2">
      <c r="A90" s="298" t="s">
        <v>115</v>
      </c>
      <c r="B90" s="299" t="s">
        <v>116</v>
      </c>
      <c r="C90" s="260"/>
      <c r="D90" s="527"/>
      <c r="E90" s="527"/>
      <c r="F90" s="300" t="s">
        <v>29</v>
      </c>
    </row>
    <row r="91" spans="1:6" s="56" customFormat="1" ht="28.5" x14ac:dyDescent="0.2">
      <c r="A91" s="308" t="s">
        <v>117</v>
      </c>
      <c r="B91" s="297" t="s">
        <v>118</v>
      </c>
      <c r="C91" s="309">
        <v>7322</v>
      </c>
      <c r="D91" s="471"/>
      <c r="E91" s="471" t="s">
        <v>29</v>
      </c>
      <c r="F91" s="300"/>
    </row>
    <row r="92" spans="1:6" s="56" customFormat="1" ht="17.25" x14ac:dyDescent="0.2">
      <c r="A92" s="308"/>
      <c r="B92" s="296" t="s">
        <v>31</v>
      </c>
      <c r="C92" s="293"/>
      <c r="D92" s="471"/>
      <c r="E92" s="471"/>
      <c r="F92" s="293"/>
    </row>
    <row r="93" spans="1:6" ht="40.5" x14ac:dyDescent="0.2">
      <c r="A93" s="298" t="s">
        <v>119</v>
      </c>
      <c r="B93" s="299" t="s">
        <v>120</v>
      </c>
      <c r="C93" s="260"/>
      <c r="D93" s="527"/>
      <c r="E93" s="527" t="s">
        <v>29</v>
      </c>
      <c r="F93" s="300"/>
    </row>
    <row r="94" spans="1:6" s="56" customFormat="1" ht="28.5" x14ac:dyDescent="0.2">
      <c r="A94" s="291">
        <v>1250</v>
      </c>
      <c r="B94" s="297" t="s">
        <v>121</v>
      </c>
      <c r="C94" s="293">
        <v>7331</v>
      </c>
      <c r="D94" s="526">
        <f>E94</f>
        <v>766435.5780000001</v>
      </c>
      <c r="E94" s="526">
        <f>+E97+E98+E102+E101</f>
        <v>766435.5780000001</v>
      </c>
      <c r="F94" s="293" t="s">
        <v>29</v>
      </c>
    </row>
    <row r="95" spans="1:6" ht="17.25" x14ac:dyDescent="0.2">
      <c r="A95" s="289"/>
      <c r="B95" s="294" t="s">
        <v>122</v>
      </c>
      <c r="C95" s="295"/>
      <c r="D95" s="525"/>
      <c r="E95" s="525"/>
      <c r="F95" s="295"/>
    </row>
    <row r="96" spans="1:6" ht="14.25" customHeight="1" x14ac:dyDescent="0.2">
      <c r="A96" s="289"/>
      <c r="B96" s="296" t="s">
        <v>48</v>
      </c>
      <c r="C96" s="295"/>
      <c r="D96" s="525"/>
      <c r="E96" s="525"/>
      <c r="F96" s="295"/>
    </row>
    <row r="97" spans="1:6" ht="27" x14ac:dyDescent="0.2">
      <c r="A97" s="298" t="s">
        <v>123</v>
      </c>
      <c r="B97" s="299" t="s">
        <v>124</v>
      </c>
      <c r="C97" s="300"/>
      <c r="D97" s="527">
        <f>E97</f>
        <v>761424.27800000005</v>
      </c>
      <c r="E97" s="531">
        <f>+'[1]Եկամուտ-2024'!$E$92</f>
        <v>761424.27800000005</v>
      </c>
      <c r="F97" s="300" t="s">
        <v>29</v>
      </c>
    </row>
    <row r="98" spans="1:6" ht="27" x14ac:dyDescent="0.2">
      <c r="A98" s="298" t="s">
        <v>125</v>
      </c>
      <c r="B98" s="299" t="s">
        <v>126</v>
      </c>
      <c r="C98" s="260"/>
      <c r="D98" s="527">
        <f>+E98</f>
        <v>0</v>
      </c>
      <c r="E98" s="527"/>
      <c r="F98" s="300" t="s">
        <v>29</v>
      </c>
    </row>
    <row r="99" spans="1:6" ht="14.25" customHeight="1" x14ac:dyDescent="0.2">
      <c r="A99" s="298"/>
      <c r="B99" s="304" t="s">
        <v>31</v>
      </c>
      <c r="C99" s="260"/>
      <c r="D99" s="527"/>
      <c r="E99" s="527"/>
      <c r="F99" s="300"/>
    </row>
    <row r="100" spans="1:6" ht="40.5" x14ac:dyDescent="0.2">
      <c r="A100" s="298" t="s">
        <v>127</v>
      </c>
      <c r="B100" s="306" t="s">
        <v>128</v>
      </c>
      <c r="C100" s="300"/>
      <c r="D100" s="527">
        <f>+E100</f>
        <v>0</v>
      </c>
      <c r="E100" s="527"/>
      <c r="F100" s="300" t="s">
        <v>29</v>
      </c>
    </row>
    <row r="101" spans="1:6" ht="27" x14ac:dyDescent="0.2">
      <c r="A101" s="298" t="s">
        <v>129</v>
      </c>
      <c r="B101" s="306" t="s">
        <v>130</v>
      </c>
      <c r="C101" s="300"/>
      <c r="D101" s="527">
        <f>+E101</f>
        <v>0</v>
      </c>
      <c r="E101" s="527"/>
      <c r="F101" s="300" t="s">
        <v>29</v>
      </c>
    </row>
    <row r="102" spans="1:6" ht="27" x14ac:dyDescent="0.2">
      <c r="A102" s="298" t="s">
        <v>131</v>
      </c>
      <c r="B102" s="299" t="s">
        <v>132</v>
      </c>
      <c r="C102" s="260"/>
      <c r="D102" s="527">
        <f>+E102</f>
        <v>5011.3</v>
      </c>
      <c r="E102" s="532">
        <v>5011.3</v>
      </c>
      <c r="F102" s="300" t="s">
        <v>29</v>
      </c>
    </row>
    <row r="103" spans="1:6" ht="27" x14ac:dyDescent="0.2">
      <c r="A103" s="298" t="s">
        <v>133</v>
      </c>
      <c r="B103" s="299" t="s">
        <v>134</v>
      </c>
      <c r="C103" s="260"/>
      <c r="D103" s="527"/>
      <c r="E103" s="527"/>
      <c r="F103" s="300" t="s">
        <v>29</v>
      </c>
    </row>
    <row r="104" spans="1:6" ht="14.25" customHeight="1" x14ac:dyDescent="0.2">
      <c r="A104" s="289"/>
      <c r="B104" s="296" t="s">
        <v>48</v>
      </c>
      <c r="C104" s="295"/>
      <c r="D104" s="525"/>
      <c r="E104" s="525"/>
      <c r="F104" s="295"/>
    </row>
    <row r="105" spans="1:6" ht="39" customHeight="1" x14ac:dyDescent="0.2">
      <c r="A105" s="298" t="s">
        <v>135</v>
      </c>
      <c r="B105" s="306" t="s">
        <v>136</v>
      </c>
      <c r="C105" s="260"/>
      <c r="D105" s="527"/>
      <c r="E105" s="527"/>
      <c r="F105" s="300" t="s">
        <v>29</v>
      </c>
    </row>
    <row r="106" spans="1:6" s="56" customFormat="1" ht="28.5" customHeight="1" x14ac:dyDescent="0.2">
      <c r="A106" s="291">
        <v>1260</v>
      </c>
      <c r="B106" s="297" t="s">
        <v>137</v>
      </c>
      <c r="C106" s="293">
        <v>7332</v>
      </c>
      <c r="D106" s="526">
        <f>+F106</f>
        <v>101500</v>
      </c>
      <c r="E106" s="471" t="s">
        <v>29</v>
      </c>
      <c r="F106" s="509">
        <f>+F109+F110</f>
        <v>101500</v>
      </c>
    </row>
    <row r="107" spans="1:6" ht="17.25" x14ac:dyDescent="0.2">
      <c r="A107" s="289"/>
      <c r="B107" s="294" t="s">
        <v>138</v>
      </c>
      <c r="C107" s="295"/>
      <c r="D107" s="525"/>
      <c r="E107" s="527"/>
      <c r="F107" s="510"/>
    </row>
    <row r="108" spans="1:6" ht="13.5" customHeight="1" x14ac:dyDescent="0.2">
      <c r="A108" s="289"/>
      <c r="B108" s="296" t="s">
        <v>31</v>
      </c>
      <c r="C108" s="295"/>
      <c r="D108" s="525"/>
      <c r="E108" s="527"/>
      <c r="F108" s="510"/>
    </row>
    <row r="109" spans="1:6" ht="30" customHeight="1" x14ac:dyDescent="0.2">
      <c r="A109" s="298" t="s">
        <v>139</v>
      </c>
      <c r="B109" s="299" t="s">
        <v>140</v>
      </c>
      <c r="C109" s="260"/>
      <c r="D109" s="527">
        <f>+F109</f>
        <v>101500</v>
      </c>
      <c r="E109" s="527" t="s">
        <v>29</v>
      </c>
      <c r="F109" s="472">
        <v>101500</v>
      </c>
    </row>
    <row r="110" spans="1:6" ht="27" x14ac:dyDescent="0.2">
      <c r="A110" s="298" t="s">
        <v>141</v>
      </c>
      <c r="B110" s="299" t="s">
        <v>142</v>
      </c>
      <c r="C110" s="260"/>
      <c r="D110" s="527"/>
      <c r="E110" s="527" t="s">
        <v>29</v>
      </c>
      <c r="F110" s="300"/>
    </row>
    <row r="111" spans="1:6" ht="14.25" customHeight="1" x14ac:dyDescent="0.2">
      <c r="A111" s="289"/>
      <c r="B111" s="296" t="s">
        <v>48</v>
      </c>
      <c r="C111" s="295"/>
      <c r="D111" s="525"/>
      <c r="E111" s="525"/>
      <c r="F111" s="295"/>
    </row>
    <row r="112" spans="1:6" ht="24.75" customHeight="1" x14ac:dyDescent="0.2">
      <c r="A112" s="298" t="s">
        <v>143</v>
      </c>
      <c r="B112" s="306" t="s">
        <v>136</v>
      </c>
      <c r="C112" s="260"/>
      <c r="D112" s="527"/>
      <c r="E112" s="527" t="s">
        <v>29</v>
      </c>
      <c r="F112" s="300"/>
    </row>
    <row r="113" spans="1:6" s="56" customFormat="1" ht="17.25" x14ac:dyDescent="0.2">
      <c r="A113" s="291">
        <v>1300</v>
      </c>
      <c r="B113" s="297" t="s">
        <v>144</v>
      </c>
      <c r="C113" s="293">
        <v>7400</v>
      </c>
      <c r="D113" s="526">
        <f>E113+F113</f>
        <v>248464.42199999999</v>
      </c>
      <c r="E113" s="471">
        <f>E119+E122+E129+E135+E140+E145+E155</f>
        <v>248464.42199999999</v>
      </c>
      <c r="F113" s="293">
        <f>F116+F150+F155</f>
        <v>0</v>
      </c>
    </row>
    <row r="114" spans="1:6" ht="27" x14ac:dyDescent="0.2">
      <c r="A114" s="289"/>
      <c r="B114" s="294" t="s">
        <v>145</v>
      </c>
      <c r="C114" s="295"/>
      <c r="D114" s="525"/>
      <c r="E114" s="525"/>
      <c r="F114" s="295"/>
    </row>
    <row r="115" spans="1:6" ht="15" customHeight="1" x14ac:dyDescent="0.2">
      <c r="A115" s="289"/>
      <c r="B115" s="296" t="s">
        <v>31</v>
      </c>
      <c r="C115" s="295"/>
      <c r="D115" s="525"/>
      <c r="E115" s="525"/>
      <c r="F115" s="295"/>
    </row>
    <row r="116" spans="1:6" s="56" customFormat="1" ht="17.25" x14ac:dyDescent="0.2">
      <c r="A116" s="291">
        <v>1310</v>
      </c>
      <c r="B116" s="297" t="s">
        <v>146</v>
      </c>
      <c r="C116" s="293">
        <v>7411</v>
      </c>
      <c r="D116" s="526"/>
      <c r="E116" s="471" t="s">
        <v>29</v>
      </c>
      <c r="F116" s="293"/>
    </row>
    <row r="117" spans="1:6" ht="13.5" customHeight="1" x14ac:dyDescent="0.2">
      <c r="A117" s="289"/>
      <c r="B117" s="296" t="s">
        <v>31</v>
      </c>
      <c r="C117" s="295"/>
      <c r="D117" s="525"/>
      <c r="E117" s="527"/>
      <c r="F117" s="295"/>
    </row>
    <row r="118" spans="1:6" ht="30.75" customHeight="1" x14ac:dyDescent="0.2">
      <c r="A118" s="298" t="s">
        <v>147</v>
      </c>
      <c r="B118" s="299" t="s">
        <v>148</v>
      </c>
      <c r="C118" s="260"/>
      <c r="D118" s="527"/>
      <c r="E118" s="527" t="s">
        <v>29</v>
      </c>
      <c r="F118" s="300"/>
    </row>
    <row r="119" spans="1:6" s="56" customFormat="1" ht="17.25" x14ac:dyDescent="0.2">
      <c r="A119" s="291">
        <v>1320</v>
      </c>
      <c r="B119" s="297" t="s">
        <v>149</v>
      </c>
      <c r="C119" s="293">
        <v>7412</v>
      </c>
      <c r="D119" s="526"/>
      <c r="E119" s="526"/>
      <c r="F119" s="293" t="s">
        <v>29</v>
      </c>
    </row>
    <row r="120" spans="1:6" ht="15" customHeight="1" x14ac:dyDescent="0.2">
      <c r="A120" s="289"/>
      <c r="B120" s="296" t="s">
        <v>31</v>
      </c>
      <c r="C120" s="295"/>
      <c r="D120" s="525"/>
      <c r="E120" s="525"/>
      <c r="F120" s="295"/>
    </row>
    <row r="121" spans="1:6" ht="27" x14ac:dyDescent="0.2">
      <c r="A121" s="298" t="s">
        <v>150</v>
      </c>
      <c r="B121" s="299" t="s">
        <v>151</v>
      </c>
      <c r="C121" s="260"/>
      <c r="D121" s="527"/>
      <c r="E121" s="527"/>
      <c r="F121" s="300" t="s">
        <v>29</v>
      </c>
    </row>
    <row r="122" spans="1:6" s="56" customFormat="1" ht="17.25" x14ac:dyDescent="0.2">
      <c r="A122" s="291">
        <v>1330</v>
      </c>
      <c r="B122" s="297" t="s">
        <v>152</v>
      </c>
      <c r="C122" s="293">
        <v>7415</v>
      </c>
      <c r="D122" s="526">
        <f>E122</f>
        <v>16000</v>
      </c>
      <c r="E122" s="526">
        <f>+E125+E128</f>
        <v>16000</v>
      </c>
      <c r="F122" s="293" t="s">
        <v>29</v>
      </c>
    </row>
    <row r="123" spans="1:6" ht="14.25" customHeight="1" x14ac:dyDescent="0.2">
      <c r="A123" s="289"/>
      <c r="B123" s="294" t="s">
        <v>153</v>
      </c>
      <c r="C123" s="295"/>
      <c r="D123" s="525"/>
      <c r="E123" s="525"/>
      <c r="F123" s="295"/>
    </row>
    <row r="124" spans="1:6" ht="14.25" customHeight="1" x14ac:dyDescent="0.2">
      <c r="A124" s="289"/>
      <c r="B124" s="296" t="s">
        <v>31</v>
      </c>
      <c r="C124" s="295"/>
      <c r="D124" s="525"/>
      <c r="E124" s="525"/>
      <c r="F124" s="295"/>
    </row>
    <row r="125" spans="1:6" ht="25.5" customHeight="1" x14ac:dyDescent="0.2">
      <c r="A125" s="298" t="s">
        <v>154</v>
      </c>
      <c r="B125" s="299" t="s">
        <v>155</v>
      </c>
      <c r="C125" s="260"/>
      <c r="D125" s="527">
        <f>E125</f>
        <v>16000</v>
      </c>
      <c r="E125" s="533">
        <v>16000</v>
      </c>
      <c r="F125" s="300" t="s">
        <v>29</v>
      </c>
    </row>
    <row r="126" spans="1:6" ht="27" x14ac:dyDescent="0.2">
      <c r="A126" s="298" t="s">
        <v>156</v>
      </c>
      <c r="B126" s="299" t="s">
        <v>157</v>
      </c>
      <c r="C126" s="260"/>
      <c r="D126" s="527">
        <f>+E126</f>
        <v>0</v>
      </c>
      <c r="E126" s="527">
        <v>0</v>
      </c>
      <c r="F126" s="300" t="s">
        <v>29</v>
      </c>
    </row>
    <row r="127" spans="1:6" ht="52.5" customHeight="1" x14ac:dyDescent="0.2">
      <c r="A127" s="298" t="s">
        <v>158</v>
      </c>
      <c r="B127" s="299" t="s">
        <v>159</v>
      </c>
      <c r="C127" s="260"/>
      <c r="D127" s="527"/>
      <c r="E127" s="527"/>
      <c r="F127" s="300" t="s">
        <v>29</v>
      </c>
    </row>
    <row r="128" spans="1:6" ht="14.25" customHeight="1" x14ac:dyDescent="0.2">
      <c r="A128" s="289" t="s">
        <v>160</v>
      </c>
      <c r="B128" s="299" t="s">
        <v>161</v>
      </c>
      <c r="C128" s="260"/>
      <c r="D128" s="527">
        <f>+E128</f>
        <v>0</v>
      </c>
      <c r="E128" s="527"/>
      <c r="F128" s="300" t="s">
        <v>29</v>
      </c>
    </row>
    <row r="129" spans="1:6" s="56" customFormat="1" ht="28.5" x14ac:dyDescent="0.2">
      <c r="A129" s="291">
        <v>1340</v>
      </c>
      <c r="B129" s="297" t="s">
        <v>162</v>
      </c>
      <c r="C129" s="293">
        <v>7421</v>
      </c>
      <c r="D129" s="526">
        <f>D132+D133+D134</f>
        <v>0</v>
      </c>
      <c r="E129" s="526">
        <f>E132+E133+E134</f>
        <v>0</v>
      </c>
      <c r="F129" s="293" t="s">
        <v>29</v>
      </c>
    </row>
    <row r="130" spans="1:6" ht="14.25" customHeight="1" x14ac:dyDescent="0.2">
      <c r="A130" s="289"/>
      <c r="B130" s="294" t="s">
        <v>163</v>
      </c>
      <c r="C130" s="295"/>
      <c r="D130" s="525"/>
      <c r="E130" s="525"/>
      <c r="F130" s="295"/>
    </row>
    <row r="131" spans="1:6" ht="12" customHeight="1" x14ac:dyDescent="0.2">
      <c r="A131" s="289"/>
      <c r="B131" s="296" t="s">
        <v>31</v>
      </c>
      <c r="C131" s="295"/>
      <c r="D131" s="525"/>
      <c r="E131" s="525"/>
      <c r="F131" s="295"/>
    </row>
    <row r="132" spans="1:6" ht="67.5" x14ac:dyDescent="0.2">
      <c r="A132" s="298" t="s">
        <v>164</v>
      </c>
      <c r="B132" s="299" t="s">
        <v>165</v>
      </c>
      <c r="C132" s="260"/>
      <c r="D132" s="527"/>
      <c r="E132" s="527"/>
      <c r="F132" s="300" t="s">
        <v>29</v>
      </c>
    </row>
    <row r="133" spans="1:6" s="56" customFormat="1" ht="40.5" x14ac:dyDescent="0.2">
      <c r="A133" s="298" t="s">
        <v>166</v>
      </c>
      <c r="B133" s="299" t="s">
        <v>167</v>
      </c>
      <c r="C133" s="300"/>
      <c r="D133" s="527">
        <f>E133</f>
        <v>0</v>
      </c>
      <c r="E133" s="527">
        <v>0</v>
      </c>
      <c r="F133" s="300" t="s">
        <v>29</v>
      </c>
    </row>
    <row r="134" spans="1:6" ht="61.5" customHeight="1" x14ac:dyDescent="0.2">
      <c r="A134" s="298" t="s">
        <v>168</v>
      </c>
      <c r="B134" s="299" t="s">
        <v>169</v>
      </c>
      <c r="C134" s="300"/>
      <c r="D134" s="527">
        <f>E134</f>
        <v>0</v>
      </c>
      <c r="E134" s="527"/>
      <c r="F134" s="300" t="s">
        <v>29</v>
      </c>
    </row>
    <row r="135" spans="1:6" s="56" customFormat="1" ht="23.25" customHeight="1" x14ac:dyDescent="0.2">
      <c r="A135" s="291">
        <v>1350</v>
      </c>
      <c r="B135" s="297" t="s">
        <v>170</v>
      </c>
      <c r="C135" s="293">
        <v>7422</v>
      </c>
      <c r="D135" s="526">
        <f>D138+D139</f>
        <v>214727</v>
      </c>
      <c r="E135" s="526">
        <f>+E138+E139</f>
        <v>214727</v>
      </c>
      <c r="F135" s="293" t="s">
        <v>29</v>
      </c>
    </row>
    <row r="136" spans="1:6" ht="16.5" customHeight="1" x14ac:dyDescent="0.2">
      <c r="A136" s="289"/>
      <c r="B136" s="294" t="s">
        <v>171</v>
      </c>
      <c r="C136" s="295"/>
      <c r="D136" s="525"/>
      <c r="E136" s="525"/>
      <c r="F136" s="295"/>
    </row>
    <row r="137" spans="1:6" ht="12" customHeight="1" x14ac:dyDescent="0.2">
      <c r="A137" s="289"/>
      <c r="B137" s="296" t="s">
        <v>31</v>
      </c>
      <c r="C137" s="295"/>
      <c r="D137" s="525"/>
      <c r="E137" s="525"/>
      <c r="F137" s="295"/>
    </row>
    <row r="138" spans="1:6" s="56" customFormat="1" ht="13.5" customHeight="1" x14ac:dyDescent="0.2">
      <c r="A138" s="298" t="s">
        <v>172</v>
      </c>
      <c r="B138" s="299" t="s">
        <v>173</v>
      </c>
      <c r="C138" s="310"/>
      <c r="D138" s="527">
        <f>E138</f>
        <v>132027</v>
      </c>
      <c r="E138" s="527">
        <v>132027</v>
      </c>
      <c r="F138" s="300" t="s">
        <v>29</v>
      </c>
    </row>
    <row r="139" spans="1:6" ht="27" x14ac:dyDescent="0.2">
      <c r="A139" s="298" t="s">
        <v>174</v>
      </c>
      <c r="B139" s="299" t="s">
        <v>175</v>
      </c>
      <c r="C139" s="300"/>
      <c r="D139" s="527">
        <f>E139</f>
        <v>82700</v>
      </c>
      <c r="E139" s="527">
        <f>+'[1]Եկամուտ-2024'!$E$72</f>
        <v>82700</v>
      </c>
      <c r="F139" s="300" t="s">
        <v>29</v>
      </c>
    </row>
    <row r="140" spans="1:6" s="56" customFormat="1" ht="17.25" x14ac:dyDescent="0.2">
      <c r="A140" s="291">
        <v>1360</v>
      </c>
      <c r="B140" s="297" t="s">
        <v>177</v>
      </c>
      <c r="C140" s="293">
        <v>7431</v>
      </c>
      <c r="D140" s="526">
        <f>E140</f>
        <v>0</v>
      </c>
      <c r="E140" s="526">
        <f>E143+E144</f>
        <v>0</v>
      </c>
      <c r="F140" s="293" t="s">
        <v>29</v>
      </c>
    </row>
    <row r="141" spans="1:6" ht="17.25" x14ac:dyDescent="0.2">
      <c r="A141" s="289"/>
      <c r="B141" s="296" t="s">
        <v>178</v>
      </c>
      <c r="C141" s="295"/>
      <c r="D141" s="525"/>
      <c r="E141" s="525"/>
      <c r="F141" s="295"/>
    </row>
    <row r="142" spans="1:6" ht="14.25" customHeight="1" x14ac:dyDescent="0.2">
      <c r="A142" s="289"/>
      <c r="B142" s="296" t="s">
        <v>31</v>
      </c>
      <c r="C142" s="295"/>
      <c r="D142" s="525"/>
      <c r="E142" s="525"/>
      <c r="F142" s="295"/>
    </row>
    <row r="143" spans="1:6" ht="40.5" x14ac:dyDescent="0.2">
      <c r="A143" s="298" t="s">
        <v>179</v>
      </c>
      <c r="B143" s="299" t="s">
        <v>180</v>
      </c>
      <c r="C143" s="260"/>
      <c r="D143" s="527">
        <f>E143</f>
        <v>0</v>
      </c>
      <c r="E143" s="527"/>
      <c r="F143" s="300" t="s">
        <v>29</v>
      </c>
    </row>
    <row r="144" spans="1:6" s="56" customFormat="1" ht="27" x14ac:dyDescent="0.2">
      <c r="A144" s="298" t="s">
        <v>181</v>
      </c>
      <c r="B144" s="299" t="s">
        <v>182</v>
      </c>
      <c r="C144" s="260"/>
      <c r="D144" s="527"/>
      <c r="E144" s="527"/>
      <c r="F144" s="300" t="s">
        <v>29</v>
      </c>
    </row>
    <row r="145" spans="1:6" s="56" customFormat="1" ht="17.25" x14ac:dyDescent="0.2">
      <c r="A145" s="291">
        <v>1370</v>
      </c>
      <c r="B145" s="297" t="s">
        <v>183</v>
      </c>
      <c r="C145" s="293">
        <v>7441</v>
      </c>
      <c r="D145" s="527"/>
      <c r="E145" s="527"/>
      <c r="F145" s="293" t="s">
        <v>29</v>
      </c>
    </row>
    <row r="146" spans="1:6" ht="17.25" x14ac:dyDescent="0.2">
      <c r="A146" s="289"/>
      <c r="B146" s="294" t="s">
        <v>184</v>
      </c>
      <c r="C146" s="295"/>
      <c r="D146" s="525"/>
      <c r="E146" s="527"/>
      <c r="F146" s="295"/>
    </row>
    <row r="147" spans="1:6" ht="13.5" customHeight="1" x14ac:dyDescent="0.2">
      <c r="A147" s="289"/>
      <c r="B147" s="296" t="s">
        <v>31</v>
      </c>
      <c r="C147" s="295"/>
      <c r="D147" s="525"/>
      <c r="E147" s="527"/>
      <c r="F147" s="295"/>
    </row>
    <row r="148" spans="1:6" s="56" customFormat="1" ht="81" x14ac:dyDescent="0.2">
      <c r="A148" s="289" t="s">
        <v>185</v>
      </c>
      <c r="B148" s="299" t="s">
        <v>186</v>
      </c>
      <c r="C148" s="260"/>
      <c r="D148" s="527"/>
      <c r="E148" s="527"/>
      <c r="F148" s="300" t="s">
        <v>29</v>
      </c>
    </row>
    <row r="149" spans="1:6" s="56" customFormat="1" ht="81" x14ac:dyDescent="0.2">
      <c r="A149" s="298" t="s">
        <v>187</v>
      </c>
      <c r="B149" s="299" t="s">
        <v>188</v>
      </c>
      <c r="C149" s="260"/>
      <c r="D149" s="527"/>
      <c r="E149" s="527"/>
      <c r="F149" s="300" t="s">
        <v>29</v>
      </c>
    </row>
    <row r="150" spans="1:6" s="56" customFormat="1" ht="17.25" x14ac:dyDescent="0.2">
      <c r="A150" s="291">
        <v>1380</v>
      </c>
      <c r="B150" s="297" t="s">
        <v>189</v>
      </c>
      <c r="C150" s="293">
        <v>7442</v>
      </c>
      <c r="D150" s="526"/>
      <c r="E150" s="471" t="s">
        <v>29</v>
      </c>
      <c r="F150" s="293"/>
    </row>
    <row r="151" spans="1:6" ht="13.5" customHeight="1" x14ac:dyDescent="0.2">
      <c r="A151" s="289"/>
      <c r="B151" s="294" t="s">
        <v>190</v>
      </c>
      <c r="C151" s="295"/>
      <c r="D151" s="525"/>
      <c r="E151" s="527"/>
      <c r="F151" s="295"/>
    </row>
    <row r="152" spans="1:6" ht="10.5" customHeight="1" x14ac:dyDescent="0.2">
      <c r="A152" s="289"/>
      <c r="B152" s="296" t="s">
        <v>31</v>
      </c>
      <c r="C152" s="295"/>
      <c r="D152" s="525"/>
      <c r="E152" s="527"/>
      <c r="F152" s="295"/>
    </row>
    <row r="153" spans="1:6" ht="108.75" customHeight="1" x14ac:dyDescent="0.2">
      <c r="A153" s="298" t="s">
        <v>191</v>
      </c>
      <c r="B153" s="299" t="s">
        <v>192</v>
      </c>
      <c r="C153" s="260"/>
      <c r="D153" s="527"/>
      <c r="E153" s="527" t="s">
        <v>29</v>
      </c>
      <c r="F153" s="300"/>
    </row>
    <row r="154" spans="1:6" s="56" customFormat="1" ht="94.5" x14ac:dyDescent="0.2">
      <c r="A154" s="298" t="s">
        <v>193</v>
      </c>
      <c r="B154" s="299" t="s">
        <v>194</v>
      </c>
      <c r="C154" s="260"/>
      <c r="D154" s="527"/>
      <c r="E154" s="527" t="s">
        <v>29</v>
      </c>
      <c r="F154" s="311"/>
    </row>
    <row r="155" spans="1:6" s="56" customFormat="1" ht="17.25" x14ac:dyDescent="0.2">
      <c r="A155" s="308" t="s">
        <v>195</v>
      </c>
      <c r="B155" s="297" t="s">
        <v>196</v>
      </c>
      <c r="C155" s="293">
        <v>7451</v>
      </c>
      <c r="D155" s="526">
        <f>+E155+F155</f>
        <v>17737.421999999999</v>
      </c>
      <c r="E155" s="526">
        <f>+E160</f>
        <v>17737.421999999999</v>
      </c>
      <c r="F155" s="293"/>
    </row>
    <row r="156" spans="1:6" ht="12.75" customHeight="1" x14ac:dyDescent="0.2">
      <c r="A156" s="298"/>
      <c r="B156" s="294" t="s">
        <v>197</v>
      </c>
      <c r="C156" s="293"/>
      <c r="D156" s="525"/>
      <c r="E156" s="525"/>
      <c r="F156" s="295"/>
    </row>
    <row r="157" spans="1:6" ht="12" customHeight="1" x14ac:dyDescent="0.2">
      <c r="A157" s="298"/>
      <c r="B157" s="296" t="s">
        <v>31</v>
      </c>
      <c r="C157" s="293"/>
      <c r="D157" s="525"/>
      <c r="E157" s="525"/>
      <c r="F157" s="295"/>
    </row>
    <row r="158" spans="1:6" ht="17.25" x14ac:dyDescent="0.2">
      <c r="A158" s="298" t="s">
        <v>198</v>
      </c>
      <c r="B158" s="299" t="s">
        <v>199</v>
      </c>
      <c r="C158" s="260"/>
      <c r="D158" s="527"/>
      <c r="E158" s="527" t="s">
        <v>29</v>
      </c>
      <c r="F158" s="300"/>
    </row>
    <row r="159" spans="1:6" ht="27" x14ac:dyDescent="0.2">
      <c r="A159" s="298" t="s">
        <v>200</v>
      </c>
      <c r="B159" s="299" t="s">
        <v>201</v>
      </c>
      <c r="C159" s="260"/>
      <c r="D159" s="527"/>
      <c r="E159" s="527" t="s">
        <v>29</v>
      </c>
      <c r="F159" s="300"/>
    </row>
    <row r="160" spans="1:6" ht="27" x14ac:dyDescent="0.2">
      <c r="A160" s="298" t="s">
        <v>202</v>
      </c>
      <c r="B160" s="299" t="s">
        <v>203</v>
      </c>
      <c r="C160" s="260"/>
      <c r="D160" s="527">
        <f>E160</f>
        <v>17737.421999999999</v>
      </c>
      <c r="E160" s="527">
        <f>+'[1]Եկամուտ-2024'!$E$47</f>
        <v>17737.421999999999</v>
      </c>
      <c r="F160" s="300"/>
    </row>
    <row r="161" spans="1:11" ht="13.5" x14ac:dyDescent="0.2">
      <c r="A161" s="55"/>
      <c r="B161" s="74"/>
      <c r="C161" s="55"/>
      <c r="D161" s="502"/>
      <c r="E161" s="502"/>
      <c r="F161" s="55"/>
    </row>
    <row r="162" spans="1:11" ht="13.5" x14ac:dyDescent="0.25">
      <c r="A162" s="55"/>
      <c r="B162" s="259"/>
      <c r="C162" s="233"/>
      <c r="D162" s="653"/>
      <c r="E162" s="653"/>
      <c r="F162" s="653"/>
      <c r="G162" s="235"/>
      <c r="H162" s="230"/>
      <c r="I162" s="72"/>
      <c r="J162" s="231"/>
      <c r="K162" s="72"/>
    </row>
    <row r="163" spans="1:11" ht="13.5" x14ac:dyDescent="0.25">
      <c r="A163" s="55"/>
      <c r="B163" s="74"/>
      <c r="C163" s="237"/>
      <c r="D163" s="501"/>
      <c r="E163" s="508"/>
      <c r="F163" s="231"/>
      <c r="G163" s="72"/>
      <c r="H163" s="258"/>
      <c r="I163" s="258"/>
      <c r="J163" s="258"/>
      <c r="K163" s="258"/>
    </row>
    <row r="164" spans="1:11" ht="13.5" x14ac:dyDescent="0.2">
      <c r="B164" s="75"/>
      <c r="C164" s="232"/>
      <c r="D164" s="655"/>
      <c r="E164" s="655"/>
      <c r="F164" s="655"/>
      <c r="G164" s="258"/>
    </row>
    <row r="179" spans="2:6" x14ac:dyDescent="0.2">
      <c r="C179" s="55"/>
      <c r="D179" s="502"/>
      <c r="E179" s="502"/>
      <c r="F179" s="55"/>
    </row>
    <row r="180" spans="2:6" x14ac:dyDescent="0.2">
      <c r="B180" s="58" t="s">
        <v>176</v>
      </c>
      <c r="C180" s="55"/>
      <c r="D180" s="502"/>
      <c r="E180" s="502"/>
      <c r="F180" s="55"/>
    </row>
    <row r="181" spans="2:6" x14ac:dyDescent="0.2">
      <c r="C181" s="55"/>
      <c r="D181" s="502"/>
      <c r="E181" s="502"/>
      <c r="F181" s="55"/>
    </row>
    <row r="182" spans="2:6" x14ac:dyDescent="0.2">
      <c r="C182" s="55"/>
      <c r="D182" s="502"/>
      <c r="E182" s="502"/>
      <c r="F182" s="55"/>
    </row>
    <row r="183" spans="2:6" x14ac:dyDescent="0.2">
      <c r="C183" s="55"/>
      <c r="D183" s="502"/>
      <c r="E183" s="502"/>
      <c r="F183" s="55"/>
    </row>
    <row r="187" spans="2:6" x14ac:dyDescent="0.2">
      <c r="C187" s="55"/>
      <c r="D187" s="502"/>
      <c r="E187" s="502"/>
      <c r="F187" s="55"/>
    </row>
    <row r="188" spans="2:6" x14ac:dyDescent="0.2">
      <c r="C188" s="55"/>
      <c r="D188" s="502"/>
      <c r="E188" s="502"/>
      <c r="F188" s="55"/>
    </row>
    <row r="189" spans="2:6" x14ac:dyDescent="0.2">
      <c r="C189" s="55"/>
      <c r="D189" s="502"/>
      <c r="E189" s="502"/>
      <c r="F189" s="55"/>
    </row>
    <row r="190" spans="2:6" x14ac:dyDescent="0.2">
      <c r="C190" s="55"/>
      <c r="D190" s="502"/>
      <c r="E190" s="502"/>
      <c r="F190" s="55"/>
    </row>
    <row r="191" spans="2:6" x14ac:dyDescent="0.2">
      <c r="C191" s="55"/>
      <c r="D191" s="502"/>
      <c r="E191" s="502"/>
      <c r="F191" s="55"/>
    </row>
    <row r="192" spans="2:6" x14ac:dyDescent="0.2">
      <c r="C192" s="55"/>
      <c r="D192" s="502"/>
      <c r="E192" s="502"/>
      <c r="F192" s="55"/>
    </row>
    <row r="196" spans="2:6" x14ac:dyDescent="0.2">
      <c r="B196" s="55"/>
      <c r="C196" s="55"/>
      <c r="D196" s="502"/>
      <c r="E196" s="502"/>
      <c r="F196" s="55"/>
    </row>
    <row r="197" spans="2:6" x14ac:dyDescent="0.2">
      <c r="C197" s="55"/>
      <c r="D197" s="502"/>
      <c r="E197" s="502"/>
      <c r="F197" s="55"/>
    </row>
    <row r="198" spans="2:6" x14ac:dyDescent="0.2">
      <c r="C198" s="55"/>
      <c r="D198" s="502"/>
      <c r="E198" s="502"/>
      <c r="F198" s="55"/>
    </row>
    <row r="199" spans="2:6" x14ac:dyDescent="0.2">
      <c r="C199" s="55"/>
      <c r="D199" s="502"/>
      <c r="E199" s="502"/>
      <c r="F199" s="55"/>
    </row>
    <row r="200" spans="2:6" x14ac:dyDescent="0.2">
      <c r="C200" s="55"/>
      <c r="D200" s="502"/>
      <c r="E200" s="502"/>
      <c r="F200" s="55"/>
    </row>
    <row r="204" spans="2:6" x14ac:dyDescent="0.2">
      <c r="C204" s="55"/>
      <c r="D204" s="502"/>
      <c r="E204" s="502"/>
      <c r="F204" s="55"/>
    </row>
    <row r="205" spans="2:6" x14ac:dyDescent="0.2">
      <c r="C205" s="55"/>
      <c r="D205" s="502"/>
      <c r="E205" s="502"/>
      <c r="F205" s="55"/>
    </row>
    <row r="206" spans="2:6" x14ac:dyDescent="0.2">
      <c r="C206" s="55"/>
      <c r="D206" s="502"/>
      <c r="E206" s="502"/>
      <c r="F206" s="55"/>
    </row>
    <row r="207" spans="2:6" x14ac:dyDescent="0.2">
      <c r="C207" s="55"/>
      <c r="D207" s="502"/>
      <c r="E207" s="502"/>
      <c r="F207" s="55"/>
    </row>
    <row r="208" spans="2:6" x14ac:dyDescent="0.2">
      <c r="C208" s="55"/>
      <c r="D208" s="502"/>
      <c r="E208" s="502"/>
      <c r="F208" s="55"/>
    </row>
    <row r="209" spans="3:6" x14ac:dyDescent="0.2">
      <c r="C209" s="55"/>
      <c r="D209" s="502"/>
      <c r="E209" s="502"/>
      <c r="F209" s="55"/>
    </row>
    <row r="210" spans="3:6" x14ac:dyDescent="0.2">
      <c r="C210" s="55"/>
      <c r="D210" s="502"/>
      <c r="E210" s="502"/>
      <c r="F210" s="55"/>
    </row>
    <row r="211" spans="3:6" x14ac:dyDescent="0.2">
      <c r="C211" s="55"/>
      <c r="D211" s="502"/>
      <c r="E211" s="502"/>
      <c r="F211" s="55"/>
    </row>
    <row r="212" spans="3:6" x14ac:dyDescent="0.2">
      <c r="C212" s="55"/>
      <c r="D212" s="502"/>
      <c r="E212" s="502"/>
      <c r="F212" s="55"/>
    </row>
    <row r="213" spans="3:6" x14ac:dyDescent="0.2">
      <c r="C213" s="55"/>
      <c r="D213" s="502"/>
      <c r="E213" s="502"/>
      <c r="F213" s="55"/>
    </row>
    <row r="214" spans="3:6" x14ac:dyDescent="0.2">
      <c r="C214" s="55"/>
      <c r="D214" s="502"/>
      <c r="E214" s="502"/>
      <c r="F214" s="55"/>
    </row>
    <row r="215" spans="3:6" x14ac:dyDescent="0.2">
      <c r="C215" s="55"/>
      <c r="D215" s="502"/>
      <c r="E215" s="502"/>
      <c r="F215" s="55"/>
    </row>
    <row r="216" spans="3:6" x14ac:dyDescent="0.2">
      <c r="C216" s="55"/>
      <c r="D216" s="502"/>
      <c r="E216" s="502"/>
      <c r="F216" s="55"/>
    </row>
    <row r="217" spans="3:6" x14ac:dyDescent="0.2">
      <c r="C217" s="55"/>
      <c r="D217" s="502"/>
      <c r="E217" s="502"/>
      <c r="F217" s="55"/>
    </row>
    <row r="218" spans="3:6" x14ac:dyDescent="0.2">
      <c r="C218" s="55"/>
      <c r="D218" s="502"/>
      <c r="E218" s="502"/>
      <c r="F218" s="55"/>
    </row>
    <row r="219" spans="3:6" x14ac:dyDescent="0.2">
      <c r="C219" s="55"/>
      <c r="D219" s="502"/>
      <c r="E219" s="502"/>
      <c r="F219" s="55"/>
    </row>
    <row r="220" spans="3:6" x14ac:dyDescent="0.2">
      <c r="C220" s="55"/>
      <c r="D220" s="502"/>
      <c r="E220" s="502"/>
      <c r="F220" s="55"/>
    </row>
    <row r="221" spans="3:6" x14ac:dyDescent="0.2">
      <c r="C221" s="55"/>
      <c r="D221" s="502"/>
      <c r="E221" s="502"/>
      <c r="F221" s="55"/>
    </row>
    <row r="222" spans="3:6" x14ac:dyDescent="0.2">
      <c r="C222" s="55"/>
      <c r="D222" s="502"/>
      <c r="E222" s="502"/>
      <c r="F222" s="55"/>
    </row>
    <row r="223" spans="3:6" x14ac:dyDescent="0.2">
      <c r="C223" s="55"/>
      <c r="D223" s="502"/>
      <c r="E223" s="502"/>
      <c r="F223" s="55"/>
    </row>
    <row r="224" spans="3:6" x14ac:dyDescent="0.2">
      <c r="C224" s="55"/>
      <c r="D224" s="502"/>
      <c r="E224" s="502"/>
      <c r="F224" s="55"/>
    </row>
    <row r="225" spans="3:6" x14ac:dyDescent="0.2">
      <c r="C225" s="55"/>
      <c r="D225" s="502"/>
      <c r="E225" s="502"/>
      <c r="F225" s="55"/>
    </row>
    <row r="226" spans="3:6" x14ac:dyDescent="0.2">
      <c r="C226" s="55"/>
      <c r="D226" s="502"/>
      <c r="E226" s="502"/>
      <c r="F226" s="55"/>
    </row>
    <row r="227" spans="3:6" x14ac:dyDescent="0.2">
      <c r="C227" s="55"/>
      <c r="D227" s="502"/>
      <c r="E227" s="502"/>
      <c r="F227" s="55"/>
    </row>
    <row r="228" spans="3:6" x14ac:dyDescent="0.2">
      <c r="C228" s="55"/>
      <c r="D228" s="502"/>
      <c r="E228" s="502"/>
      <c r="F228" s="55"/>
    </row>
    <row r="229" spans="3:6" x14ac:dyDescent="0.2">
      <c r="C229" s="55"/>
      <c r="D229" s="502"/>
      <c r="E229" s="502"/>
      <c r="F229" s="55"/>
    </row>
    <row r="230" spans="3:6" x14ac:dyDescent="0.2">
      <c r="C230" s="55"/>
      <c r="D230" s="502"/>
      <c r="E230" s="502"/>
      <c r="F230" s="55"/>
    </row>
    <row r="231" spans="3:6" x14ac:dyDescent="0.2">
      <c r="C231" s="55"/>
      <c r="D231" s="502"/>
      <c r="E231" s="502"/>
      <c r="F231" s="55"/>
    </row>
    <row r="232" spans="3:6" x14ac:dyDescent="0.2">
      <c r="C232" s="55"/>
      <c r="D232" s="502"/>
      <c r="E232" s="502"/>
      <c r="F232" s="55"/>
    </row>
    <row r="233" spans="3:6" x14ac:dyDescent="0.2">
      <c r="C233" s="55"/>
      <c r="D233" s="502"/>
      <c r="E233" s="502"/>
      <c r="F233" s="55"/>
    </row>
    <row r="234" spans="3:6" x14ac:dyDescent="0.2">
      <c r="C234" s="55"/>
      <c r="D234" s="502"/>
      <c r="E234" s="502"/>
      <c r="F234" s="55"/>
    </row>
    <row r="235" spans="3:6" x14ac:dyDescent="0.2">
      <c r="C235" s="55"/>
      <c r="D235" s="502"/>
      <c r="E235" s="502"/>
      <c r="F235" s="55"/>
    </row>
    <row r="236" spans="3:6" x14ac:dyDescent="0.2">
      <c r="C236" s="55"/>
      <c r="D236" s="502"/>
      <c r="E236" s="502"/>
      <c r="F236" s="55"/>
    </row>
    <row r="237" spans="3:6" x14ac:dyDescent="0.2">
      <c r="C237" s="55"/>
      <c r="D237" s="502"/>
      <c r="E237" s="502"/>
      <c r="F237" s="55"/>
    </row>
    <row r="238" spans="3:6" x14ac:dyDescent="0.2">
      <c r="C238" s="55"/>
      <c r="D238" s="502"/>
      <c r="E238" s="502"/>
      <c r="F238" s="55"/>
    </row>
    <row r="239" spans="3:6" x14ac:dyDescent="0.2">
      <c r="C239" s="55"/>
      <c r="D239" s="502"/>
      <c r="E239" s="502"/>
      <c r="F239" s="55"/>
    </row>
    <row r="240" spans="3:6" x14ac:dyDescent="0.2">
      <c r="C240" s="55"/>
      <c r="D240" s="502"/>
      <c r="E240" s="502"/>
      <c r="F240" s="55"/>
    </row>
    <row r="241" spans="3:6" x14ac:dyDescent="0.2">
      <c r="C241" s="55"/>
      <c r="D241" s="502"/>
      <c r="E241" s="502"/>
      <c r="F241" s="55"/>
    </row>
    <row r="242" spans="3:6" x14ac:dyDescent="0.2">
      <c r="C242" s="55"/>
      <c r="D242" s="502"/>
      <c r="E242" s="502"/>
      <c r="F242" s="55"/>
    </row>
    <row r="243" spans="3:6" x14ac:dyDescent="0.2">
      <c r="C243" s="55"/>
      <c r="D243" s="502"/>
      <c r="E243" s="502"/>
      <c r="F243" s="55"/>
    </row>
    <row r="244" spans="3:6" x14ac:dyDescent="0.2">
      <c r="C244" s="55"/>
      <c r="D244" s="502"/>
      <c r="E244" s="502"/>
      <c r="F244" s="55"/>
    </row>
    <row r="245" spans="3:6" x14ac:dyDescent="0.2">
      <c r="C245" s="55"/>
      <c r="D245" s="502"/>
      <c r="E245" s="502"/>
      <c r="F245" s="55"/>
    </row>
    <row r="246" spans="3:6" x14ac:dyDescent="0.2">
      <c r="C246" s="55"/>
      <c r="D246" s="502"/>
      <c r="E246" s="502"/>
      <c r="F246" s="55"/>
    </row>
    <row r="247" spans="3:6" x14ac:dyDescent="0.2">
      <c r="C247" s="55"/>
      <c r="D247" s="502"/>
      <c r="E247" s="502"/>
      <c r="F247" s="55"/>
    </row>
    <row r="248" spans="3:6" x14ac:dyDescent="0.2">
      <c r="C248" s="55"/>
      <c r="D248" s="502"/>
      <c r="E248" s="502"/>
      <c r="F248" s="55"/>
    </row>
    <row r="249" spans="3:6" x14ac:dyDescent="0.2">
      <c r="C249" s="55"/>
      <c r="D249" s="502"/>
      <c r="E249" s="502"/>
      <c r="F249" s="55"/>
    </row>
    <row r="250" spans="3:6" x14ac:dyDescent="0.2">
      <c r="C250" s="55"/>
      <c r="D250" s="502"/>
      <c r="E250" s="502"/>
      <c r="F250" s="55"/>
    </row>
    <row r="251" spans="3:6" x14ac:dyDescent="0.2">
      <c r="C251" s="55"/>
      <c r="D251" s="502"/>
      <c r="E251" s="502"/>
      <c r="F251" s="55"/>
    </row>
    <row r="252" spans="3:6" x14ac:dyDescent="0.2">
      <c r="C252" s="55"/>
      <c r="D252" s="502"/>
      <c r="E252" s="502"/>
      <c r="F252" s="55"/>
    </row>
    <row r="253" spans="3:6" x14ac:dyDescent="0.2">
      <c r="C253" s="55"/>
      <c r="D253" s="502"/>
      <c r="E253" s="502"/>
      <c r="F253" s="55"/>
    </row>
    <row r="254" spans="3:6" x14ac:dyDescent="0.2">
      <c r="C254" s="55"/>
      <c r="D254" s="502"/>
      <c r="E254" s="502"/>
      <c r="F254" s="55"/>
    </row>
    <row r="255" spans="3:6" x14ac:dyDescent="0.2">
      <c r="C255" s="55"/>
      <c r="D255" s="502"/>
      <c r="E255" s="502"/>
      <c r="F255" s="55"/>
    </row>
    <row r="256" spans="3:6" x14ac:dyDescent="0.2">
      <c r="C256" s="55"/>
      <c r="D256" s="502"/>
      <c r="E256" s="502"/>
      <c r="F256" s="55"/>
    </row>
    <row r="257" spans="3:6" x14ac:dyDescent="0.2">
      <c r="C257" s="55"/>
      <c r="D257" s="502"/>
      <c r="E257" s="502"/>
      <c r="F257" s="55"/>
    </row>
    <row r="258" spans="3:6" x14ac:dyDescent="0.2">
      <c r="C258" s="55"/>
      <c r="D258" s="502"/>
      <c r="E258" s="502"/>
      <c r="F258" s="55"/>
    </row>
    <row r="259" spans="3:6" x14ac:dyDescent="0.2">
      <c r="C259" s="55"/>
      <c r="D259" s="502"/>
      <c r="E259" s="502"/>
      <c r="F259" s="55"/>
    </row>
    <row r="260" spans="3:6" x14ac:dyDescent="0.2">
      <c r="C260" s="55"/>
      <c r="D260" s="502"/>
      <c r="E260" s="502"/>
      <c r="F260" s="55"/>
    </row>
    <row r="261" spans="3:6" x14ac:dyDescent="0.2">
      <c r="C261" s="55"/>
      <c r="D261" s="502"/>
      <c r="E261" s="502"/>
      <c r="F261" s="55"/>
    </row>
    <row r="262" spans="3:6" x14ac:dyDescent="0.2">
      <c r="C262" s="55"/>
      <c r="D262" s="502"/>
      <c r="E262" s="502"/>
      <c r="F262" s="55"/>
    </row>
    <row r="263" spans="3:6" x14ac:dyDescent="0.2">
      <c r="C263" s="55"/>
      <c r="D263" s="502"/>
      <c r="E263" s="502"/>
      <c r="F263" s="55"/>
    </row>
    <row r="264" spans="3:6" x14ac:dyDescent="0.2">
      <c r="C264" s="55"/>
      <c r="D264" s="502"/>
      <c r="E264" s="502"/>
      <c r="F264" s="55"/>
    </row>
    <row r="265" spans="3:6" x14ac:dyDescent="0.2">
      <c r="C265" s="55"/>
      <c r="D265" s="502"/>
      <c r="E265" s="502"/>
      <c r="F265" s="55"/>
    </row>
    <row r="266" spans="3:6" x14ac:dyDescent="0.2">
      <c r="C266" s="55"/>
      <c r="D266" s="502"/>
      <c r="E266" s="502"/>
      <c r="F266" s="55"/>
    </row>
    <row r="267" spans="3:6" x14ac:dyDescent="0.2">
      <c r="C267" s="55"/>
      <c r="D267" s="502"/>
      <c r="E267" s="502"/>
      <c r="F267" s="55"/>
    </row>
    <row r="268" spans="3:6" x14ac:dyDescent="0.2">
      <c r="C268" s="55"/>
      <c r="D268" s="502"/>
      <c r="E268" s="502"/>
      <c r="F268" s="55"/>
    </row>
    <row r="269" spans="3:6" x14ac:dyDescent="0.2">
      <c r="C269" s="55"/>
      <c r="D269" s="502"/>
      <c r="E269" s="502"/>
      <c r="F269" s="55"/>
    </row>
    <row r="270" spans="3:6" x14ac:dyDescent="0.2">
      <c r="C270" s="55"/>
      <c r="D270" s="502"/>
      <c r="E270" s="502"/>
      <c r="F270" s="55"/>
    </row>
    <row r="271" spans="3:6" x14ac:dyDescent="0.2">
      <c r="C271" s="55"/>
      <c r="D271" s="502"/>
      <c r="E271" s="502"/>
      <c r="F271" s="55"/>
    </row>
    <row r="272" spans="3:6" x14ac:dyDescent="0.2">
      <c r="C272" s="55"/>
      <c r="D272" s="502"/>
      <c r="E272" s="502"/>
      <c r="F272" s="55"/>
    </row>
    <row r="273" spans="3:6" x14ac:dyDescent="0.2">
      <c r="C273" s="55"/>
      <c r="D273" s="502"/>
      <c r="E273" s="502"/>
      <c r="F273" s="55"/>
    </row>
    <row r="274" spans="3:6" x14ac:dyDescent="0.2">
      <c r="C274" s="55"/>
      <c r="D274" s="502"/>
      <c r="E274" s="502"/>
      <c r="F274" s="55"/>
    </row>
    <row r="275" spans="3:6" x14ac:dyDescent="0.2">
      <c r="C275" s="55"/>
      <c r="D275" s="502"/>
      <c r="E275" s="502"/>
      <c r="F275" s="55"/>
    </row>
    <row r="276" spans="3:6" x14ac:dyDescent="0.2">
      <c r="C276" s="55"/>
      <c r="D276" s="502"/>
      <c r="E276" s="502"/>
      <c r="F276" s="55"/>
    </row>
    <row r="277" spans="3:6" x14ac:dyDescent="0.2">
      <c r="C277" s="55"/>
      <c r="D277" s="502"/>
      <c r="E277" s="502"/>
      <c r="F277" s="55"/>
    </row>
    <row r="278" spans="3:6" x14ac:dyDescent="0.2">
      <c r="C278" s="55"/>
      <c r="D278" s="502"/>
      <c r="E278" s="502"/>
      <c r="F278" s="55"/>
    </row>
    <row r="279" spans="3:6" x14ac:dyDescent="0.2">
      <c r="C279" s="55"/>
      <c r="D279" s="502"/>
      <c r="E279" s="502"/>
      <c r="F279" s="55"/>
    </row>
    <row r="280" spans="3:6" x14ac:dyDescent="0.2">
      <c r="C280" s="55"/>
      <c r="D280" s="502"/>
      <c r="E280" s="502"/>
      <c r="F280" s="55"/>
    </row>
    <row r="281" spans="3:6" x14ac:dyDescent="0.2">
      <c r="C281" s="55"/>
      <c r="D281" s="502"/>
      <c r="E281" s="502"/>
      <c r="F281" s="55"/>
    </row>
    <row r="282" spans="3:6" x14ac:dyDescent="0.2">
      <c r="C282" s="55"/>
      <c r="D282" s="502"/>
      <c r="E282" s="502"/>
      <c r="F282" s="55"/>
    </row>
    <row r="283" spans="3:6" x14ac:dyDescent="0.2">
      <c r="C283" s="55"/>
      <c r="D283" s="502"/>
      <c r="E283" s="502"/>
      <c r="F283" s="55"/>
    </row>
    <row r="284" spans="3:6" x14ac:dyDescent="0.2">
      <c r="C284" s="55"/>
      <c r="D284" s="502"/>
      <c r="E284" s="502"/>
      <c r="F284" s="55"/>
    </row>
    <row r="285" spans="3:6" x14ac:dyDescent="0.2">
      <c r="C285" s="55"/>
      <c r="D285" s="502"/>
      <c r="E285" s="502"/>
      <c r="F285" s="55"/>
    </row>
    <row r="286" spans="3:6" x14ac:dyDescent="0.2">
      <c r="C286" s="55"/>
      <c r="D286" s="502"/>
      <c r="E286" s="502"/>
      <c r="F286" s="55"/>
    </row>
    <row r="287" spans="3:6" x14ac:dyDescent="0.2">
      <c r="C287" s="55"/>
      <c r="D287" s="502"/>
      <c r="E287" s="502"/>
      <c r="F287" s="55"/>
    </row>
    <row r="288" spans="3:6" x14ac:dyDescent="0.2">
      <c r="C288" s="55"/>
      <c r="D288" s="502"/>
      <c r="E288" s="502"/>
      <c r="F288" s="55"/>
    </row>
    <row r="289" spans="3:6" x14ac:dyDescent="0.2">
      <c r="C289" s="55"/>
      <c r="D289" s="502"/>
      <c r="E289" s="502"/>
      <c r="F289" s="55"/>
    </row>
    <row r="290" spans="3:6" x14ac:dyDescent="0.2">
      <c r="C290" s="55"/>
      <c r="D290" s="502"/>
      <c r="E290" s="502"/>
      <c r="F290" s="55"/>
    </row>
    <row r="291" spans="3:6" x14ac:dyDescent="0.2">
      <c r="C291" s="55"/>
      <c r="D291" s="502"/>
      <c r="E291" s="502"/>
      <c r="F291" s="55"/>
    </row>
    <row r="292" spans="3:6" x14ac:dyDescent="0.2">
      <c r="C292" s="55"/>
      <c r="D292" s="502"/>
      <c r="E292" s="502"/>
      <c r="F292" s="55"/>
    </row>
    <row r="293" spans="3:6" x14ac:dyDescent="0.2">
      <c r="C293" s="55"/>
      <c r="D293" s="502"/>
      <c r="E293" s="502"/>
      <c r="F293" s="55"/>
    </row>
    <row r="294" spans="3:6" x14ac:dyDescent="0.2">
      <c r="C294" s="55"/>
      <c r="D294" s="502"/>
      <c r="E294" s="502"/>
      <c r="F294" s="55"/>
    </row>
    <row r="295" spans="3:6" x14ac:dyDescent="0.2">
      <c r="C295" s="55"/>
      <c r="D295" s="502"/>
      <c r="E295" s="502"/>
      <c r="F295" s="55"/>
    </row>
    <row r="296" spans="3:6" x14ac:dyDescent="0.2">
      <c r="C296" s="55"/>
      <c r="D296" s="502"/>
      <c r="E296" s="502"/>
      <c r="F296" s="55"/>
    </row>
    <row r="297" spans="3:6" x14ac:dyDescent="0.2">
      <c r="C297" s="55"/>
      <c r="D297" s="502"/>
      <c r="E297" s="502"/>
      <c r="F297" s="55"/>
    </row>
    <row r="298" spans="3:6" x14ac:dyDescent="0.2">
      <c r="C298" s="55"/>
      <c r="D298" s="502"/>
      <c r="E298" s="502"/>
      <c r="F298" s="55"/>
    </row>
    <row r="299" spans="3:6" x14ac:dyDescent="0.2">
      <c r="C299" s="55"/>
      <c r="D299" s="502"/>
      <c r="E299" s="502"/>
      <c r="F299" s="55"/>
    </row>
    <row r="300" spans="3:6" x14ac:dyDescent="0.2">
      <c r="C300" s="55"/>
      <c r="D300" s="502"/>
      <c r="E300" s="502"/>
      <c r="F300" s="55"/>
    </row>
    <row r="301" spans="3:6" x14ac:dyDescent="0.2">
      <c r="C301" s="55"/>
      <c r="D301" s="502"/>
      <c r="E301" s="502"/>
      <c r="F301" s="55"/>
    </row>
    <row r="302" spans="3:6" x14ac:dyDescent="0.2">
      <c r="C302" s="55"/>
      <c r="D302" s="502"/>
      <c r="E302" s="502"/>
      <c r="F302" s="55"/>
    </row>
    <row r="303" spans="3:6" x14ac:dyDescent="0.2">
      <c r="C303" s="55"/>
      <c r="D303" s="502"/>
      <c r="E303" s="502"/>
      <c r="F303" s="55"/>
    </row>
    <row r="304" spans="3:6" x14ac:dyDescent="0.2">
      <c r="C304" s="55"/>
      <c r="D304" s="502"/>
      <c r="E304" s="502"/>
      <c r="F304" s="55"/>
    </row>
    <row r="305" spans="3:6" x14ac:dyDescent="0.2">
      <c r="C305" s="55"/>
      <c r="D305" s="502"/>
      <c r="E305" s="502"/>
      <c r="F305" s="55"/>
    </row>
    <row r="306" spans="3:6" x14ac:dyDescent="0.2">
      <c r="C306" s="55"/>
      <c r="D306" s="502"/>
      <c r="E306" s="502"/>
      <c r="F306" s="55"/>
    </row>
    <row r="307" spans="3:6" x14ac:dyDescent="0.2">
      <c r="C307" s="55"/>
      <c r="D307" s="502"/>
      <c r="E307" s="502"/>
      <c r="F307" s="55"/>
    </row>
    <row r="308" spans="3:6" x14ac:dyDescent="0.2">
      <c r="C308" s="55"/>
      <c r="D308" s="502"/>
      <c r="E308" s="502"/>
      <c r="F308" s="55"/>
    </row>
    <row r="309" spans="3:6" x14ac:dyDescent="0.2">
      <c r="C309" s="55"/>
      <c r="D309" s="502"/>
      <c r="E309" s="502"/>
      <c r="F309" s="55"/>
    </row>
    <row r="310" spans="3:6" x14ac:dyDescent="0.2">
      <c r="C310" s="55"/>
      <c r="D310" s="502"/>
      <c r="E310" s="502"/>
      <c r="F310" s="55"/>
    </row>
    <row r="311" spans="3:6" x14ac:dyDescent="0.2">
      <c r="C311" s="55"/>
      <c r="D311" s="502"/>
      <c r="E311" s="502"/>
      <c r="F311" s="55"/>
    </row>
    <row r="312" spans="3:6" x14ac:dyDescent="0.2">
      <c r="C312" s="55"/>
      <c r="D312" s="502"/>
      <c r="E312" s="502"/>
      <c r="F312" s="55"/>
    </row>
    <row r="313" spans="3:6" x14ac:dyDescent="0.2">
      <c r="C313" s="55"/>
      <c r="D313" s="502"/>
      <c r="E313" s="502"/>
      <c r="F313" s="55"/>
    </row>
    <row r="314" spans="3:6" x14ac:dyDescent="0.2">
      <c r="C314" s="55"/>
      <c r="D314" s="502"/>
      <c r="E314" s="502"/>
      <c r="F314" s="55"/>
    </row>
    <row r="315" spans="3:6" x14ac:dyDescent="0.2">
      <c r="C315" s="55"/>
      <c r="D315" s="502"/>
      <c r="E315" s="502"/>
      <c r="F315" s="55"/>
    </row>
    <row r="316" spans="3:6" x14ac:dyDescent="0.2">
      <c r="C316" s="55"/>
      <c r="D316" s="502"/>
      <c r="E316" s="502"/>
      <c r="F316" s="55"/>
    </row>
    <row r="317" spans="3:6" x14ac:dyDescent="0.2">
      <c r="C317" s="55"/>
      <c r="D317" s="502"/>
      <c r="E317" s="502"/>
      <c r="F317" s="55"/>
    </row>
    <row r="318" spans="3:6" x14ac:dyDescent="0.2">
      <c r="C318" s="55"/>
      <c r="D318" s="502"/>
      <c r="E318" s="502"/>
      <c r="F318" s="55"/>
    </row>
    <row r="319" spans="3:6" x14ac:dyDescent="0.2">
      <c r="C319" s="55"/>
      <c r="D319" s="502"/>
      <c r="E319" s="502"/>
      <c r="F319" s="55"/>
    </row>
    <row r="320" spans="3:6" x14ac:dyDescent="0.2">
      <c r="C320" s="55"/>
      <c r="D320" s="502"/>
      <c r="E320" s="502"/>
      <c r="F320" s="55"/>
    </row>
    <row r="321" spans="3:6" x14ac:dyDescent="0.2">
      <c r="C321" s="55"/>
      <c r="D321" s="502"/>
      <c r="E321" s="502"/>
      <c r="F321" s="55"/>
    </row>
    <row r="322" spans="3:6" x14ac:dyDescent="0.2">
      <c r="C322" s="55"/>
      <c r="D322" s="502"/>
      <c r="E322" s="502"/>
      <c r="F322" s="55"/>
    </row>
    <row r="323" spans="3:6" x14ac:dyDescent="0.2">
      <c r="C323" s="55"/>
      <c r="D323" s="502"/>
      <c r="E323" s="502"/>
      <c r="F323" s="55"/>
    </row>
    <row r="324" spans="3:6" x14ac:dyDescent="0.2">
      <c r="C324" s="55"/>
      <c r="D324" s="502"/>
      <c r="E324" s="502"/>
      <c r="F324" s="55"/>
    </row>
    <row r="325" spans="3:6" x14ac:dyDescent="0.2">
      <c r="C325" s="55"/>
      <c r="D325" s="502"/>
      <c r="E325" s="502"/>
      <c r="F325" s="55"/>
    </row>
    <row r="326" spans="3:6" x14ac:dyDescent="0.2">
      <c r="C326" s="55"/>
      <c r="D326" s="502"/>
      <c r="E326" s="502"/>
      <c r="F326" s="55"/>
    </row>
    <row r="327" spans="3:6" x14ac:dyDescent="0.2">
      <c r="C327" s="55"/>
      <c r="D327" s="502"/>
      <c r="E327" s="502"/>
      <c r="F327" s="55"/>
    </row>
    <row r="328" spans="3:6" x14ac:dyDescent="0.2">
      <c r="C328" s="55"/>
      <c r="D328" s="502"/>
      <c r="E328" s="502"/>
      <c r="F328" s="55"/>
    </row>
    <row r="329" spans="3:6" x14ac:dyDescent="0.2">
      <c r="C329" s="55"/>
      <c r="D329" s="502"/>
      <c r="E329" s="502"/>
      <c r="F329" s="55"/>
    </row>
    <row r="330" spans="3:6" x14ac:dyDescent="0.2">
      <c r="C330" s="55"/>
      <c r="D330" s="502"/>
      <c r="E330" s="502"/>
      <c r="F330" s="55"/>
    </row>
    <row r="331" spans="3:6" x14ac:dyDescent="0.2">
      <c r="C331" s="55"/>
      <c r="D331" s="502"/>
      <c r="E331" s="502"/>
      <c r="F331" s="55"/>
    </row>
    <row r="332" spans="3:6" x14ac:dyDescent="0.2">
      <c r="C332" s="55"/>
      <c r="D332" s="502"/>
      <c r="E332" s="502"/>
      <c r="F332" s="55"/>
    </row>
    <row r="333" spans="3:6" x14ac:dyDescent="0.2">
      <c r="C333" s="55"/>
      <c r="D333" s="502"/>
      <c r="E333" s="502"/>
      <c r="F333" s="55"/>
    </row>
    <row r="334" spans="3:6" x14ac:dyDescent="0.2">
      <c r="C334" s="55"/>
      <c r="D334" s="502"/>
      <c r="E334" s="502"/>
      <c r="F334" s="55"/>
    </row>
    <row r="335" spans="3:6" x14ac:dyDescent="0.2">
      <c r="C335" s="55"/>
      <c r="D335" s="502"/>
      <c r="E335" s="502"/>
      <c r="F335" s="55"/>
    </row>
    <row r="336" spans="3:6" x14ac:dyDescent="0.2">
      <c r="C336" s="55"/>
      <c r="D336" s="502"/>
      <c r="E336" s="502"/>
      <c r="F336" s="55"/>
    </row>
    <row r="337" spans="3:6" x14ac:dyDescent="0.2">
      <c r="C337" s="55"/>
      <c r="D337" s="502"/>
      <c r="E337" s="502"/>
      <c r="F337" s="55"/>
    </row>
    <row r="338" spans="3:6" x14ac:dyDescent="0.2">
      <c r="C338" s="55"/>
      <c r="D338" s="502"/>
      <c r="E338" s="502"/>
      <c r="F338" s="55"/>
    </row>
    <row r="339" spans="3:6" x14ac:dyDescent="0.2">
      <c r="C339" s="55"/>
      <c r="D339" s="502"/>
      <c r="E339" s="502"/>
      <c r="F339" s="55"/>
    </row>
    <row r="340" spans="3:6" x14ac:dyDescent="0.2">
      <c r="C340" s="55"/>
      <c r="D340" s="502"/>
      <c r="E340" s="502"/>
      <c r="F340" s="55"/>
    </row>
    <row r="341" spans="3:6" x14ac:dyDescent="0.2">
      <c r="C341" s="55"/>
      <c r="D341" s="502"/>
      <c r="E341" s="502"/>
      <c r="F341" s="55"/>
    </row>
    <row r="342" spans="3:6" x14ac:dyDescent="0.2">
      <c r="C342" s="55"/>
      <c r="D342" s="502"/>
      <c r="E342" s="502"/>
      <c r="F342" s="55"/>
    </row>
    <row r="343" spans="3:6" x14ac:dyDescent="0.2">
      <c r="C343" s="55"/>
      <c r="D343" s="502"/>
      <c r="E343" s="502"/>
      <c r="F343" s="55"/>
    </row>
    <row r="344" spans="3:6" x14ac:dyDescent="0.2">
      <c r="C344" s="55"/>
      <c r="D344" s="502"/>
      <c r="E344" s="502"/>
      <c r="F344" s="55"/>
    </row>
    <row r="345" spans="3:6" x14ac:dyDescent="0.2">
      <c r="C345" s="55"/>
      <c r="D345" s="502"/>
      <c r="E345" s="502"/>
      <c r="F345" s="55"/>
    </row>
    <row r="346" spans="3:6" x14ac:dyDescent="0.2">
      <c r="C346" s="55"/>
      <c r="D346" s="502"/>
      <c r="E346" s="502"/>
      <c r="F346" s="55"/>
    </row>
    <row r="347" spans="3:6" x14ac:dyDescent="0.2">
      <c r="C347" s="55"/>
      <c r="D347" s="502"/>
      <c r="E347" s="502"/>
      <c r="F347" s="55"/>
    </row>
    <row r="348" spans="3:6" x14ac:dyDescent="0.2">
      <c r="C348" s="55"/>
      <c r="D348" s="502"/>
      <c r="E348" s="502"/>
      <c r="F348" s="55"/>
    </row>
    <row r="349" spans="3:6" x14ac:dyDescent="0.2">
      <c r="C349" s="55"/>
      <c r="D349" s="502"/>
      <c r="E349" s="502"/>
      <c r="F349" s="55"/>
    </row>
    <row r="350" spans="3:6" x14ac:dyDescent="0.2">
      <c r="C350" s="55"/>
      <c r="D350" s="502"/>
      <c r="E350" s="502"/>
      <c r="F350" s="55"/>
    </row>
    <row r="351" spans="3:6" x14ac:dyDescent="0.2">
      <c r="C351" s="55"/>
      <c r="D351" s="502"/>
      <c r="E351" s="502"/>
      <c r="F351" s="55"/>
    </row>
    <row r="352" spans="3:6" x14ac:dyDescent="0.2">
      <c r="C352" s="55"/>
      <c r="D352" s="502"/>
      <c r="E352" s="502"/>
      <c r="F352" s="55"/>
    </row>
    <row r="353" spans="3:6" x14ac:dyDescent="0.2">
      <c r="C353" s="55"/>
      <c r="D353" s="502"/>
      <c r="E353" s="502"/>
      <c r="F353" s="55"/>
    </row>
    <row r="354" spans="3:6" x14ac:dyDescent="0.2">
      <c r="C354" s="55"/>
      <c r="D354" s="502"/>
      <c r="E354" s="502"/>
      <c r="F354" s="55"/>
    </row>
    <row r="355" spans="3:6" x14ac:dyDescent="0.2">
      <c r="C355" s="55"/>
      <c r="D355" s="502"/>
      <c r="E355" s="502"/>
      <c r="F355" s="55"/>
    </row>
    <row r="356" spans="3:6" x14ac:dyDescent="0.2">
      <c r="C356" s="55"/>
      <c r="D356" s="502"/>
      <c r="E356" s="502"/>
      <c r="F356" s="55"/>
    </row>
    <row r="357" spans="3:6" x14ac:dyDescent="0.2">
      <c r="C357" s="55"/>
      <c r="D357" s="502"/>
      <c r="E357" s="502"/>
      <c r="F357" s="55"/>
    </row>
    <row r="358" spans="3:6" x14ac:dyDescent="0.2">
      <c r="C358" s="55"/>
      <c r="D358" s="502"/>
      <c r="E358" s="502"/>
      <c r="F358" s="55"/>
    </row>
    <row r="359" spans="3:6" x14ac:dyDescent="0.2">
      <c r="C359" s="55"/>
      <c r="D359" s="502"/>
      <c r="E359" s="502"/>
      <c r="F359" s="55"/>
    </row>
    <row r="360" spans="3:6" x14ac:dyDescent="0.2">
      <c r="C360" s="55"/>
      <c r="D360" s="502"/>
      <c r="E360" s="502"/>
      <c r="F360" s="55"/>
    </row>
    <row r="361" spans="3:6" x14ac:dyDescent="0.2">
      <c r="C361" s="55"/>
      <c r="D361" s="502"/>
      <c r="E361" s="502"/>
      <c r="F361" s="55"/>
    </row>
    <row r="362" spans="3:6" x14ac:dyDescent="0.2">
      <c r="C362" s="55"/>
      <c r="D362" s="502"/>
      <c r="E362" s="502"/>
      <c r="F362" s="55"/>
    </row>
    <row r="363" spans="3:6" x14ac:dyDescent="0.2">
      <c r="C363" s="55"/>
      <c r="D363" s="502"/>
      <c r="E363" s="502"/>
      <c r="F363" s="55"/>
    </row>
    <row r="364" spans="3:6" x14ac:dyDescent="0.2">
      <c r="C364" s="55"/>
      <c r="D364" s="502"/>
      <c r="E364" s="502"/>
      <c r="F364" s="55"/>
    </row>
    <row r="365" spans="3:6" x14ac:dyDescent="0.2">
      <c r="C365" s="55"/>
      <c r="D365" s="502"/>
      <c r="E365" s="502"/>
      <c r="F365" s="55"/>
    </row>
    <row r="366" spans="3:6" x14ac:dyDescent="0.2">
      <c r="C366" s="55"/>
      <c r="D366" s="502"/>
      <c r="E366" s="502"/>
      <c r="F366" s="55"/>
    </row>
    <row r="367" spans="3:6" x14ac:dyDescent="0.2">
      <c r="C367" s="55"/>
      <c r="D367" s="502"/>
      <c r="E367" s="502"/>
      <c r="F367" s="55"/>
    </row>
    <row r="368" spans="3:6" x14ac:dyDescent="0.2">
      <c r="C368" s="55"/>
      <c r="D368" s="502"/>
      <c r="E368" s="502"/>
      <c r="F368" s="55"/>
    </row>
    <row r="369" spans="3:6" x14ac:dyDescent="0.2">
      <c r="C369" s="55"/>
      <c r="D369" s="502"/>
      <c r="E369" s="502"/>
      <c r="F369" s="55"/>
    </row>
    <row r="370" spans="3:6" x14ac:dyDescent="0.2">
      <c r="C370" s="55"/>
      <c r="D370" s="502"/>
      <c r="E370" s="502"/>
      <c r="F370" s="55"/>
    </row>
    <row r="371" spans="3:6" x14ac:dyDescent="0.2">
      <c r="C371" s="55"/>
      <c r="D371" s="502"/>
      <c r="E371" s="502"/>
      <c r="F371" s="55"/>
    </row>
    <row r="372" spans="3:6" x14ac:dyDescent="0.2">
      <c r="C372" s="55"/>
      <c r="D372" s="502"/>
      <c r="E372" s="502"/>
      <c r="F372" s="55"/>
    </row>
    <row r="373" spans="3:6" x14ac:dyDescent="0.2">
      <c r="C373" s="55"/>
      <c r="D373" s="502"/>
      <c r="E373" s="502"/>
      <c r="F373" s="55"/>
    </row>
    <row r="374" spans="3:6" x14ac:dyDescent="0.2">
      <c r="C374" s="55"/>
      <c r="D374" s="502"/>
      <c r="E374" s="502"/>
      <c r="F374" s="55"/>
    </row>
    <row r="375" spans="3:6" x14ac:dyDescent="0.2">
      <c r="C375" s="55"/>
      <c r="D375" s="502"/>
      <c r="E375" s="502"/>
      <c r="F375" s="55"/>
    </row>
    <row r="376" spans="3:6" x14ac:dyDescent="0.2">
      <c r="C376" s="55"/>
      <c r="D376" s="502"/>
      <c r="E376" s="502"/>
      <c r="F376" s="55"/>
    </row>
    <row r="377" spans="3:6" x14ac:dyDescent="0.2">
      <c r="C377" s="55"/>
      <c r="D377" s="502"/>
      <c r="E377" s="502"/>
      <c r="F377" s="55"/>
    </row>
    <row r="378" spans="3:6" x14ac:dyDescent="0.2">
      <c r="C378" s="55"/>
      <c r="D378" s="502"/>
      <c r="E378" s="502"/>
      <c r="F378" s="55"/>
    </row>
    <row r="379" spans="3:6" x14ac:dyDescent="0.2">
      <c r="C379" s="55"/>
      <c r="D379" s="502"/>
      <c r="E379" s="502"/>
      <c r="F379" s="55"/>
    </row>
    <row r="380" spans="3:6" x14ac:dyDescent="0.2">
      <c r="C380" s="55"/>
      <c r="D380" s="502"/>
      <c r="E380" s="502"/>
      <c r="F380" s="55"/>
    </row>
    <row r="381" spans="3:6" x14ac:dyDescent="0.2">
      <c r="C381" s="55"/>
      <c r="D381" s="502"/>
      <c r="E381" s="502"/>
      <c r="F381" s="55"/>
    </row>
    <row r="382" spans="3:6" x14ac:dyDescent="0.2">
      <c r="C382" s="55"/>
      <c r="D382" s="502"/>
      <c r="E382" s="502"/>
      <c r="F382" s="55"/>
    </row>
    <row r="383" spans="3:6" x14ac:dyDescent="0.2">
      <c r="C383" s="55"/>
      <c r="D383" s="502"/>
      <c r="E383" s="502"/>
      <c r="F383" s="55"/>
    </row>
    <row r="384" spans="3:6" x14ac:dyDescent="0.2">
      <c r="C384" s="55"/>
      <c r="D384" s="502"/>
      <c r="E384" s="502"/>
      <c r="F384" s="55"/>
    </row>
    <row r="385" spans="3:6" x14ac:dyDescent="0.2">
      <c r="C385" s="55"/>
      <c r="D385" s="502"/>
      <c r="E385" s="502"/>
      <c r="F385" s="55"/>
    </row>
    <row r="386" spans="3:6" x14ac:dyDescent="0.2">
      <c r="C386" s="55"/>
      <c r="D386" s="502"/>
      <c r="E386" s="502"/>
      <c r="F386" s="55"/>
    </row>
    <row r="387" spans="3:6" x14ac:dyDescent="0.2">
      <c r="C387" s="55"/>
      <c r="D387" s="502"/>
      <c r="E387" s="502"/>
      <c r="F387" s="55"/>
    </row>
    <row r="388" spans="3:6" x14ac:dyDescent="0.2">
      <c r="C388" s="55"/>
      <c r="D388" s="502"/>
      <c r="E388" s="502"/>
      <c r="F388" s="55"/>
    </row>
    <row r="389" spans="3:6" x14ac:dyDescent="0.2">
      <c r="C389" s="55"/>
      <c r="D389" s="502"/>
      <c r="E389" s="502"/>
      <c r="F389" s="55"/>
    </row>
    <row r="390" spans="3:6" x14ac:dyDescent="0.2">
      <c r="C390" s="55"/>
      <c r="D390" s="502"/>
      <c r="E390" s="502"/>
      <c r="F390" s="55"/>
    </row>
    <row r="391" spans="3:6" x14ac:dyDescent="0.2">
      <c r="C391" s="55"/>
      <c r="D391" s="502"/>
      <c r="E391" s="502"/>
      <c r="F391" s="55"/>
    </row>
    <row r="392" spans="3:6" x14ac:dyDescent="0.2">
      <c r="C392" s="55"/>
      <c r="D392" s="502"/>
      <c r="E392" s="502"/>
      <c r="F392" s="55"/>
    </row>
    <row r="393" spans="3:6" x14ac:dyDescent="0.2">
      <c r="C393" s="55"/>
      <c r="D393" s="502"/>
      <c r="E393" s="502"/>
      <c r="F393" s="55"/>
    </row>
    <row r="394" spans="3:6" x14ac:dyDescent="0.2">
      <c r="C394" s="55"/>
      <c r="D394" s="502"/>
      <c r="E394" s="502"/>
      <c r="F394" s="55"/>
    </row>
    <row r="395" spans="3:6" x14ac:dyDescent="0.2">
      <c r="C395" s="55"/>
      <c r="D395" s="502"/>
      <c r="E395" s="502"/>
      <c r="F395" s="55"/>
    </row>
    <row r="396" spans="3:6" x14ac:dyDescent="0.2">
      <c r="C396" s="55"/>
      <c r="D396" s="502"/>
      <c r="E396" s="502"/>
      <c r="F396" s="55"/>
    </row>
    <row r="397" spans="3:6" x14ac:dyDescent="0.2">
      <c r="C397" s="55"/>
      <c r="D397" s="502"/>
      <c r="E397" s="502"/>
      <c r="F397" s="55"/>
    </row>
    <row r="398" spans="3:6" x14ac:dyDescent="0.2">
      <c r="C398" s="55"/>
      <c r="D398" s="502"/>
      <c r="E398" s="502"/>
      <c r="F398" s="55"/>
    </row>
    <row r="399" spans="3:6" x14ac:dyDescent="0.2">
      <c r="C399" s="55"/>
      <c r="D399" s="502"/>
      <c r="E399" s="502"/>
      <c r="F399" s="55"/>
    </row>
    <row r="400" spans="3:6" x14ac:dyDescent="0.2">
      <c r="C400" s="55"/>
      <c r="D400" s="502"/>
      <c r="E400" s="502"/>
      <c r="F400" s="55"/>
    </row>
    <row r="401" spans="3:6" x14ac:dyDescent="0.2">
      <c r="C401" s="55"/>
      <c r="D401" s="502"/>
      <c r="E401" s="502"/>
      <c r="F401" s="55"/>
    </row>
    <row r="402" spans="3:6" x14ac:dyDescent="0.2">
      <c r="C402" s="55"/>
      <c r="D402" s="502"/>
      <c r="E402" s="502"/>
      <c r="F402" s="55"/>
    </row>
    <row r="403" spans="3:6" x14ac:dyDescent="0.2">
      <c r="C403" s="55"/>
      <c r="D403" s="502"/>
      <c r="E403" s="502"/>
      <c r="F403" s="55"/>
    </row>
    <row r="404" spans="3:6" x14ac:dyDescent="0.2">
      <c r="C404" s="55"/>
      <c r="D404" s="502"/>
      <c r="E404" s="502"/>
      <c r="F404" s="55"/>
    </row>
    <row r="405" spans="3:6" x14ac:dyDescent="0.2">
      <c r="C405" s="55"/>
      <c r="D405" s="502"/>
      <c r="E405" s="502"/>
      <c r="F405" s="55"/>
    </row>
    <row r="406" spans="3:6" x14ac:dyDescent="0.2">
      <c r="C406" s="55"/>
      <c r="D406" s="502"/>
      <c r="E406" s="502"/>
      <c r="F406" s="55"/>
    </row>
    <row r="407" spans="3:6" x14ac:dyDescent="0.2">
      <c r="C407" s="55"/>
      <c r="D407" s="502"/>
      <c r="E407" s="502"/>
      <c r="F407" s="55"/>
    </row>
    <row r="408" spans="3:6" x14ac:dyDescent="0.2">
      <c r="C408" s="55"/>
      <c r="D408" s="502"/>
      <c r="E408" s="502"/>
      <c r="F408" s="55"/>
    </row>
    <row r="409" spans="3:6" x14ac:dyDescent="0.2">
      <c r="C409" s="55"/>
      <c r="D409" s="502"/>
      <c r="E409" s="502"/>
      <c r="F409" s="55"/>
    </row>
    <row r="410" spans="3:6" x14ac:dyDescent="0.2">
      <c r="C410" s="55"/>
      <c r="D410" s="502"/>
      <c r="E410" s="502"/>
      <c r="F410" s="55"/>
    </row>
    <row r="411" spans="3:6" x14ac:dyDescent="0.2">
      <c r="C411" s="55"/>
      <c r="D411" s="502"/>
      <c r="E411" s="502"/>
      <c r="F411" s="55"/>
    </row>
    <row r="412" spans="3:6" x14ac:dyDescent="0.2">
      <c r="C412" s="55"/>
      <c r="D412" s="502"/>
      <c r="E412" s="502"/>
      <c r="F412" s="55"/>
    </row>
    <row r="413" spans="3:6" x14ac:dyDescent="0.2">
      <c r="C413" s="55"/>
      <c r="D413" s="502"/>
      <c r="E413" s="502"/>
      <c r="F413" s="55"/>
    </row>
    <row r="414" spans="3:6" x14ac:dyDescent="0.2">
      <c r="C414" s="55"/>
      <c r="D414" s="502"/>
      <c r="E414" s="502"/>
      <c r="F414" s="55"/>
    </row>
    <row r="415" spans="3:6" x14ac:dyDescent="0.2">
      <c r="C415" s="55"/>
      <c r="D415" s="502"/>
      <c r="E415" s="502"/>
      <c r="F415" s="55"/>
    </row>
    <row r="416" spans="3:6" x14ac:dyDescent="0.2">
      <c r="C416" s="55"/>
      <c r="D416" s="502"/>
      <c r="E416" s="502"/>
      <c r="F416" s="55"/>
    </row>
    <row r="417" spans="3:6" x14ac:dyDescent="0.2">
      <c r="C417" s="55"/>
      <c r="D417" s="502"/>
      <c r="E417" s="502"/>
      <c r="F417" s="55"/>
    </row>
    <row r="418" spans="3:6" x14ac:dyDescent="0.2">
      <c r="C418" s="55"/>
      <c r="D418" s="502"/>
      <c r="E418" s="502"/>
      <c r="F418" s="55"/>
    </row>
    <row r="419" spans="3:6" x14ac:dyDescent="0.2">
      <c r="C419" s="55"/>
      <c r="D419" s="502"/>
      <c r="E419" s="502"/>
      <c r="F419" s="55"/>
    </row>
    <row r="420" spans="3:6" x14ac:dyDescent="0.2">
      <c r="C420" s="55"/>
      <c r="D420" s="502"/>
      <c r="E420" s="502"/>
      <c r="F420" s="55"/>
    </row>
    <row r="421" spans="3:6" x14ac:dyDescent="0.2">
      <c r="C421" s="55"/>
      <c r="D421" s="502"/>
      <c r="E421" s="502"/>
      <c r="F421" s="55"/>
    </row>
    <row r="422" spans="3:6" x14ac:dyDescent="0.2">
      <c r="C422" s="55"/>
      <c r="D422" s="502"/>
      <c r="E422" s="502"/>
      <c r="F422" s="55"/>
    </row>
    <row r="423" spans="3:6" x14ac:dyDescent="0.2">
      <c r="C423" s="55"/>
      <c r="D423" s="502"/>
      <c r="E423" s="502"/>
      <c r="F423" s="55"/>
    </row>
    <row r="424" spans="3:6" x14ac:dyDescent="0.2">
      <c r="C424" s="55"/>
      <c r="D424" s="502"/>
      <c r="E424" s="502"/>
      <c r="F424" s="55"/>
    </row>
    <row r="425" spans="3:6" x14ac:dyDescent="0.2">
      <c r="C425" s="55"/>
      <c r="D425" s="502"/>
      <c r="E425" s="502"/>
      <c r="F425" s="55"/>
    </row>
    <row r="426" spans="3:6" x14ac:dyDescent="0.2">
      <c r="C426" s="55"/>
      <c r="D426" s="502"/>
      <c r="E426" s="502"/>
      <c r="F426" s="55"/>
    </row>
    <row r="427" spans="3:6" x14ac:dyDescent="0.2">
      <c r="C427" s="55"/>
      <c r="D427" s="502"/>
      <c r="E427" s="502"/>
      <c r="F427" s="55"/>
    </row>
    <row r="428" spans="3:6" x14ac:dyDescent="0.2">
      <c r="C428" s="55"/>
      <c r="D428" s="502"/>
      <c r="E428" s="502"/>
      <c r="F428" s="55"/>
    </row>
    <row r="429" spans="3:6" x14ac:dyDescent="0.2">
      <c r="C429" s="55"/>
      <c r="D429" s="502"/>
      <c r="E429" s="502"/>
      <c r="F429" s="55"/>
    </row>
    <row r="430" spans="3:6" x14ac:dyDescent="0.2">
      <c r="C430" s="55"/>
      <c r="D430" s="502"/>
      <c r="E430" s="502"/>
      <c r="F430" s="55"/>
    </row>
    <row r="431" spans="3:6" x14ac:dyDescent="0.2">
      <c r="C431" s="55"/>
      <c r="D431" s="502"/>
      <c r="E431" s="502"/>
      <c r="F431" s="55"/>
    </row>
    <row r="432" spans="3:6" x14ac:dyDescent="0.2">
      <c r="C432" s="55"/>
      <c r="D432" s="502"/>
      <c r="E432" s="502"/>
      <c r="F432" s="55"/>
    </row>
    <row r="433" spans="3:6" x14ac:dyDescent="0.2">
      <c r="C433" s="55"/>
      <c r="D433" s="502"/>
      <c r="E433" s="502"/>
      <c r="F433" s="55"/>
    </row>
    <row r="434" spans="3:6" x14ac:dyDescent="0.2">
      <c r="C434" s="55"/>
      <c r="D434" s="502"/>
      <c r="E434" s="502"/>
      <c r="F434" s="55"/>
    </row>
    <row r="435" spans="3:6" x14ac:dyDescent="0.2">
      <c r="C435" s="55"/>
      <c r="D435" s="502"/>
      <c r="E435" s="502"/>
      <c r="F435" s="55"/>
    </row>
    <row r="436" spans="3:6" x14ac:dyDescent="0.2">
      <c r="C436" s="55"/>
      <c r="D436" s="502"/>
      <c r="E436" s="502"/>
      <c r="F436" s="55"/>
    </row>
    <row r="437" spans="3:6" x14ac:dyDescent="0.2">
      <c r="C437" s="55"/>
      <c r="D437" s="502"/>
      <c r="E437" s="502"/>
      <c r="F437" s="55"/>
    </row>
    <row r="438" spans="3:6" x14ac:dyDescent="0.2">
      <c r="C438" s="55"/>
      <c r="D438" s="502"/>
      <c r="E438" s="502"/>
      <c r="F438" s="55"/>
    </row>
    <row r="439" spans="3:6" x14ac:dyDescent="0.2">
      <c r="C439" s="55"/>
      <c r="D439" s="502"/>
      <c r="E439" s="502"/>
      <c r="F439" s="55"/>
    </row>
    <row r="440" spans="3:6" x14ac:dyDescent="0.2">
      <c r="C440" s="55"/>
      <c r="D440" s="502"/>
      <c r="E440" s="502"/>
      <c r="F440" s="55"/>
    </row>
    <row r="441" spans="3:6" x14ac:dyDescent="0.2">
      <c r="C441" s="55"/>
      <c r="D441" s="502"/>
      <c r="E441" s="502"/>
      <c r="F441" s="55"/>
    </row>
    <row r="442" spans="3:6" x14ac:dyDescent="0.2">
      <c r="C442" s="55"/>
      <c r="D442" s="502"/>
      <c r="E442" s="502"/>
      <c r="F442" s="55"/>
    </row>
    <row r="443" spans="3:6" x14ac:dyDescent="0.2">
      <c r="C443" s="55"/>
      <c r="D443" s="502"/>
      <c r="E443" s="502"/>
      <c r="F443" s="55"/>
    </row>
    <row r="444" spans="3:6" x14ac:dyDescent="0.2">
      <c r="C444" s="55"/>
      <c r="D444" s="502"/>
      <c r="E444" s="502"/>
      <c r="F444" s="55"/>
    </row>
    <row r="445" spans="3:6" x14ac:dyDescent="0.2">
      <c r="C445" s="55"/>
      <c r="D445" s="502"/>
      <c r="E445" s="502"/>
      <c r="F445" s="55"/>
    </row>
    <row r="446" spans="3:6" x14ac:dyDescent="0.2">
      <c r="C446" s="55"/>
      <c r="D446" s="502"/>
      <c r="E446" s="502"/>
      <c r="F446" s="55"/>
    </row>
    <row r="447" spans="3:6" x14ac:dyDescent="0.2">
      <c r="C447" s="55"/>
      <c r="D447" s="502"/>
      <c r="E447" s="502"/>
      <c r="F447" s="55"/>
    </row>
    <row r="448" spans="3:6" x14ac:dyDescent="0.2">
      <c r="C448" s="55"/>
      <c r="D448" s="502"/>
      <c r="E448" s="502"/>
      <c r="F448" s="55"/>
    </row>
    <row r="449" spans="3:6" x14ac:dyDescent="0.2">
      <c r="C449" s="55"/>
      <c r="D449" s="502"/>
      <c r="E449" s="502"/>
      <c r="F449" s="55"/>
    </row>
    <row r="450" spans="3:6" x14ac:dyDescent="0.2">
      <c r="C450" s="55"/>
      <c r="D450" s="502"/>
      <c r="E450" s="502"/>
      <c r="F450" s="55"/>
    </row>
    <row r="451" spans="3:6" x14ac:dyDescent="0.2">
      <c r="C451" s="55"/>
      <c r="D451" s="502"/>
      <c r="E451" s="502"/>
      <c r="F451" s="55"/>
    </row>
    <row r="452" spans="3:6" x14ac:dyDescent="0.2">
      <c r="C452" s="55"/>
      <c r="D452" s="502"/>
      <c r="E452" s="502"/>
      <c r="F452" s="55"/>
    </row>
    <row r="453" spans="3:6" x14ac:dyDescent="0.2">
      <c r="C453" s="55"/>
      <c r="D453" s="502"/>
      <c r="E453" s="502"/>
      <c r="F453" s="55"/>
    </row>
    <row r="454" spans="3:6" x14ac:dyDescent="0.2">
      <c r="C454" s="55"/>
      <c r="D454" s="502"/>
      <c r="E454" s="502"/>
      <c r="F454" s="55"/>
    </row>
    <row r="455" spans="3:6" x14ac:dyDescent="0.2">
      <c r="C455" s="55"/>
      <c r="D455" s="502"/>
      <c r="E455" s="502"/>
      <c r="F455" s="55"/>
    </row>
    <row r="456" spans="3:6" x14ac:dyDescent="0.2">
      <c r="C456" s="55"/>
      <c r="D456" s="502"/>
      <c r="E456" s="502"/>
      <c r="F456" s="55"/>
    </row>
    <row r="457" spans="3:6" x14ac:dyDescent="0.2">
      <c r="C457" s="55"/>
      <c r="D457" s="502"/>
      <c r="E457" s="502"/>
      <c r="F457" s="55"/>
    </row>
    <row r="458" spans="3:6" x14ac:dyDescent="0.2">
      <c r="C458" s="55"/>
      <c r="D458" s="502"/>
      <c r="E458" s="502"/>
      <c r="F458" s="55"/>
    </row>
    <row r="459" spans="3:6" x14ac:dyDescent="0.2">
      <c r="C459" s="55"/>
      <c r="D459" s="502"/>
      <c r="E459" s="502"/>
      <c r="F459" s="55"/>
    </row>
    <row r="460" spans="3:6" x14ac:dyDescent="0.2">
      <c r="C460" s="55"/>
      <c r="D460" s="502"/>
      <c r="E460" s="502"/>
      <c r="F460" s="55"/>
    </row>
    <row r="461" spans="3:6" x14ac:dyDescent="0.2">
      <c r="C461" s="55"/>
      <c r="D461" s="502"/>
      <c r="E461" s="502"/>
      <c r="F461" s="55"/>
    </row>
    <row r="462" spans="3:6" x14ac:dyDescent="0.2">
      <c r="C462" s="55"/>
      <c r="D462" s="502"/>
      <c r="E462" s="502"/>
      <c r="F462" s="55"/>
    </row>
    <row r="463" spans="3:6" x14ac:dyDescent="0.2">
      <c r="C463" s="55"/>
      <c r="D463" s="502"/>
      <c r="E463" s="502"/>
      <c r="F463" s="55"/>
    </row>
    <row r="464" spans="3:6" x14ac:dyDescent="0.2">
      <c r="C464" s="55"/>
      <c r="D464" s="502"/>
      <c r="E464" s="502"/>
      <c r="F464" s="55"/>
    </row>
    <row r="465" spans="3:6" x14ac:dyDescent="0.2">
      <c r="C465" s="55"/>
      <c r="D465" s="502"/>
      <c r="E465" s="502"/>
      <c r="F465" s="55"/>
    </row>
    <row r="466" spans="3:6" x14ac:dyDescent="0.2">
      <c r="C466" s="55"/>
      <c r="D466" s="502"/>
      <c r="E466" s="502"/>
      <c r="F466" s="55"/>
    </row>
    <row r="467" spans="3:6" x14ac:dyDescent="0.2">
      <c r="C467" s="55"/>
      <c r="D467" s="502"/>
      <c r="E467" s="502"/>
      <c r="F467" s="55"/>
    </row>
    <row r="468" spans="3:6" x14ac:dyDescent="0.2">
      <c r="C468" s="55"/>
      <c r="D468" s="502"/>
      <c r="E468" s="502"/>
      <c r="F468" s="55"/>
    </row>
    <row r="469" spans="3:6" x14ac:dyDescent="0.2">
      <c r="C469" s="55"/>
      <c r="D469" s="502"/>
      <c r="E469" s="502"/>
      <c r="F469" s="55"/>
    </row>
    <row r="470" spans="3:6" x14ac:dyDescent="0.2">
      <c r="C470" s="55"/>
      <c r="D470" s="502"/>
      <c r="E470" s="502"/>
      <c r="F470" s="55"/>
    </row>
    <row r="471" spans="3:6" x14ac:dyDescent="0.2">
      <c r="C471" s="55"/>
      <c r="D471" s="502"/>
      <c r="E471" s="502"/>
      <c r="F471" s="55"/>
    </row>
    <row r="472" spans="3:6" x14ac:dyDescent="0.2">
      <c r="C472" s="55"/>
      <c r="D472" s="502"/>
      <c r="E472" s="502"/>
      <c r="F472" s="55"/>
    </row>
    <row r="473" spans="3:6" x14ac:dyDescent="0.2">
      <c r="C473" s="55"/>
      <c r="D473" s="502"/>
      <c r="E473" s="502"/>
      <c r="F473" s="55"/>
    </row>
    <row r="474" spans="3:6" x14ac:dyDescent="0.2">
      <c r="C474" s="55"/>
      <c r="D474" s="502"/>
      <c r="E474" s="502"/>
      <c r="F474" s="55"/>
    </row>
    <row r="475" spans="3:6" x14ac:dyDescent="0.2">
      <c r="C475" s="55"/>
      <c r="D475" s="502"/>
      <c r="E475" s="502"/>
      <c r="F475" s="55"/>
    </row>
    <row r="476" spans="3:6" x14ac:dyDescent="0.2">
      <c r="C476" s="55"/>
      <c r="D476" s="502"/>
      <c r="E476" s="502"/>
      <c r="F476" s="55"/>
    </row>
    <row r="477" spans="3:6" x14ac:dyDescent="0.2">
      <c r="C477" s="55"/>
      <c r="D477" s="502"/>
      <c r="E477" s="502"/>
      <c r="F477" s="55"/>
    </row>
    <row r="478" spans="3:6" x14ac:dyDescent="0.2">
      <c r="C478" s="55"/>
      <c r="D478" s="502"/>
      <c r="E478" s="502"/>
      <c r="F478" s="55"/>
    </row>
    <row r="479" spans="3:6" x14ac:dyDescent="0.2">
      <c r="C479" s="55"/>
      <c r="D479" s="502"/>
      <c r="E479" s="502"/>
      <c r="F479" s="55"/>
    </row>
    <row r="480" spans="3:6" x14ac:dyDescent="0.2">
      <c r="C480" s="55"/>
      <c r="D480" s="502"/>
      <c r="E480" s="502"/>
      <c r="F480" s="55"/>
    </row>
    <row r="481" spans="3:6" x14ac:dyDescent="0.2">
      <c r="C481" s="55"/>
      <c r="D481" s="502"/>
      <c r="E481" s="502"/>
      <c r="F481" s="55"/>
    </row>
    <row r="482" spans="3:6" x14ac:dyDescent="0.2">
      <c r="C482" s="55"/>
      <c r="D482" s="502"/>
      <c r="E482" s="502"/>
      <c r="F482" s="55"/>
    </row>
    <row r="483" spans="3:6" x14ac:dyDescent="0.2">
      <c r="C483" s="55"/>
      <c r="D483" s="502"/>
      <c r="E483" s="502"/>
      <c r="F483" s="55"/>
    </row>
    <row r="484" spans="3:6" x14ac:dyDescent="0.2">
      <c r="C484" s="55"/>
      <c r="D484" s="502"/>
      <c r="E484" s="502"/>
      <c r="F484" s="55"/>
    </row>
    <row r="485" spans="3:6" x14ac:dyDescent="0.2">
      <c r="C485" s="55"/>
      <c r="D485" s="502"/>
      <c r="E485" s="502"/>
      <c r="F485" s="55"/>
    </row>
    <row r="486" spans="3:6" x14ac:dyDescent="0.2">
      <c r="C486" s="55"/>
      <c r="D486" s="502"/>
      <c r="E486" s="502"/>
      <c r="F486" s="55"/>
    </row>
    <row r="487" spans="3:6" x14ac:dyDescent="0.2">
      <c r="C487" s="55"/>
      <c r="D487" s="502"/>
      <c r="E487" s="502"/>
      <c r="F487" s="55"/>
    </row>
    <row r="488" spans="3:6" x14ac:dyDescent="0.2">
      <c r="C488" s="55"/>
      <c r="D488" s="502"/>
      <c r="E488" s="502"/>
      <c r="F488" s="55"/>
    </row>
    <row r="489" spans="3:6" x14ac:dyDescent="0.2">
      <c r="C489" s="55"/>
      <c r="D489" s="502"/>
      <c r="E489" s="502"/>
      <c r="F489" s="55"/>
    </row>
    <row r="490" spans="3:6" x14ac:dyDescent="0.2">
      <c r="C490" s="55"/>
      <c r="D490" s="502"/>
      <c r="E490" s="502"/>
      <c r="F490" s="55"/>
    </row>
    <row r="491" spans="3:6" x14ac:dyDescent="0.2">
      <c r="C491" s="55"/>
      <c r="D491" s="502"/>
      <c r="E491" s="502"/>
      <c r="F491" s="55"/>
    </row>
    <row r="492" spans="3:6" x14ac:dyDescent="0.2">
      <c r="C492" s="55"/>
      <c r="D492" s="502"/>
      <c r="E492" s="502"/>
      <c r="F492" s="55"/>
    </row>
    <row r="493" spans="3:6" x14ac:dyDescent="0.2">
      <c r="C493" s="55"/>
      <c r="D493" s="502"/>
      <c r="E493" s="502"/>
      <c r="F493" s="55"/>
    </row>
    <row r="494" spans="3:6" x14ac:dyDescent="0.2">
      <c r="C494" s="55"/>
      <c r="D494" s="502"/>
      <c r="E494" s="502"/>
      <c r="F494" s="55"/>
    </row>
    <row r="495" spans="3:6" x14ac:dyDescent="0.2">
      <c r="C495" s="55"/>
      <c r="D495" s="502"/>
      <c r="E495" s="502"/>
      <c r="F495" s="55"/>
    </row>
    <row r="496" spans="3:6" x14ac:dyDescent="0.2">
      <c r="C496" s="55"/>
      <c r="D496" s="502"/>
      <c r="E496" s="502"/>
      <c r="F496" s="55"/>
    </row>
    <row r="497" spans="3:6" x14ac:dyDescent="0.2">
      <c r="C497" s="55"/>
      <c r="D497" s="502"/>
      <c r="E497" s="502"/>
      <c r="F497" s="55"/>
    </row>
    <row r="498" spans="3:6" x14ac:dyDescent="0.2">
      <c r="C498" s="55"/>
      <c r="D498" s="502"/>
      <c r="E498" s="502"/>
      <c r="F498" s="55"/>
    </row>
    <row r="499" spans="3:6" x14ac:dyDescent="0.2">
      <c r="C499" s="55"/>
      <c r="D499" s="502"/>
      <c r="E499" s="502"/>
      <c r="F499" s="55"/>
    </row>
    <row r="500" spans="3:6" x14ac:dyDescent="0.2">
      <c r="C500" s="55"/>
      <c r="D500" s="502"/>
      <c r="E500" s="502"/>
      <c r="F500" s="55"/>
    </row>
    <row r="501" spans="3:6" x14ac:dyDescent="0.2">
      <c r="C501" s="55"/>
      <c r="D501" s="502"/>
      <c r="E501" s="502"/>
      <c r="F501" s="55"/>
    </row>
    <row r="502" spans="3:6" x14ac:dyDescent="0.2">
      <c r="C502" s="55"/>
      <c r="D502" s="502"/>
      <c r="E502" s="502"/>
      <c r="F502" s="55"/>
    </row>
    <row r="503" spans="3:6" x14ac:dyDescent="0.2">
      <c r="C503" s="55"/>
      <c r="D503" s="502"/>
      <c r="E503" s="502"/>
      <c r="F503" s="55"/>
    </row>
    <row r="504" spans="3:6" x14ac:dyDescent="0.2">
      <c r="C504" s="55"/>
      <c r="D504" s="502"/>
      <c r="E504" s="502"/>
      <c r="F504" s="55"/>
    </row>
    <row r="505" spans="3:6" x14ac:dyDescent="0.2">
      <c r="C505" s="55"/>
      <c r="D505" s="502"/>
      <c r="E505" s="502"/>
      <c r="F505" s="55"/>
    </row>
    <row r="506" spans="3:6" x14ac:dyDescent="0.2">
      <c r="C506" s="55"/>
      <c r="D506" s="502"/>
      <c r="E506" s="502"/>
      <c r="F506" s="55"/>
    </row>
    <row r="507" spans="3:6" x14ac:dyDescent="0.2">
      <c r="C507" s="55"/>
      <c r="D507" s="502"/>
      <c r="E507" s="502"/>
      <c r="F507" s="55"/>
    </row>
    <row r="508" spans="3:6" x14ac:dyDescent="0.2">
      <c r="C508" s="55"/>
      <c r="D508" s="502"/>
      <c r="E508" s="502"/>
      <c r="F508" s="55"/>
    </row>
    <row r="509" spans="3:6" x14ac:dyDescent="0.2">
      <c r="C509" s="55"/>
      <c r="D509" s="502"/>
      <c r="E509" s="502"/>
      <c r="F509" s="55"/>
    </row>
    <row r="510" spans="3:6" x14ac:dyDescent="0.2">
      <c r="C510" s="55"/>
      <c r="D510" s="502"/>
      <c r="E510" s="502"/>
      <c r="F510" s="55"/>
    </row>
    <row r="511" spans="3:6" x14ac:dyDescent="0.2">
      <c r="C511" s="55"/>
      <c r="D511" s="502"/>
      <c r="E511" s="502"/>
      <c r="F511" s="55"/>
    </row>
    <row r="512" spans="3:6" x14ac:dyDescent="0.2">
      <c r="C512" s="55"/>
      <c r="D512" s="502"/>
      <c r="E512" s="502"/>
      <c r="F512" s="55"/>
    </row>
    <row r="513" spans="3:6" x14ac:dyDescent="0.2">
      <c r="C513" s="55"/>
      <c r="D513" s="502"/>
      <c r="E513" s="502"/>
      <c r="F513" s="55"/>
    </row>
    <row r="514" spans="3:6" x14ac:dyDescent="0.2">
      <c r="C514" s="55"/>
      <c r="D514" s="502"/>
      <c r="E514" s="502"/>
      <c r="F514" s="55"/>
    </row>
    <row r="515" spans="3:6" x14ac:dyDescent="0.2">
      <c r="C515" s="55"/>
      <c r="D515" s="502"/>
      <c r="E515" s="502"/>
      <c r="F515" s="55"/>
    </row>
    <row r="516" spans="3:6" x14ac:dyDescent="0.2">
      <c r="C516" s="55"/>
      <c r="D516" s="502"/>
      <c r="E516" s="502"/>
      <c r="F516" s="55"/>
    </row>
    <row r="517" spans="3:6" x14ac:dyDescent="0.2">
      <c r="C517" s="55"/>
      <c r="D517" s="502"/>
      <c r="E517" s="502"/>
      <c r="F517" s="55"/>
    </row>
    <row r="518" spans="3:6" x14ac:dyDescent="0.2">
      <c r="C518" s="55"/>
      <c r="D518" s="502"/>
      <c r="E518" s="502"/>
      <c r="F518" s="55"/>
    </row>
    <row r="519" spans="3:6" x14ac:dyDescent="0.2">
      <c r="C519" s="55"/>
      <c r="D519" s="502"/>
      <c r="E519" s="502"/>
      <c r="F519" s="55"/>
    </row>
    <row r="520" spans="3:6" x14ac:dyDescent="0.2">
      <c r="C520" s="55"/>
      <c r="D520" s="502"/>
      <c r="E520" s="502"/>
      <c r="F520" s="55"/>
    </row>
    <row r="521" spans="3:6" x14ac:dyDescent="0.2">
      <c r="C521" s="55"/>
      <c r="D521" s="502"/>
      <c r="E521" s="502"/>
      <c r="F521" s="55"/>
    </row>
    <row r="522" spans="3:6" x14ac:dyDescent="0.2">
      <c r="C522" s="55"/>
      <c r="D522" s="502"/>
      <c r="E522" s="502"/>
      <c r="F522" s="55"/>
    </row>
    <row r="523" spans="3:6" x14ac:dyDescent="0.2">
      <c r="C523" s="55"/>
      <c r="D523" s="502"/>
      <c r="E523" s="502"/>
      <c r="F523" s="55"/>
    </row>
    <row r="524" spans="3:6" x14ac:dyDescent="0.2">
      <c r="C524" s="55"/>
      <c r="D524" s="502"/>
      <c r="E524" s="502"/>
      <c r="F524" s="55"/>
    </row>
    <row r="525" spans="3:6" x14ac:dyDescent="0.2">
      <c r="C525" s="55"/>
      <c r="D525" s="502"/>
      <c r="E525" s="502"/>
      <c r="F525" s="55"/>
    </row>
    <row r="526" spans="3:6" x14ac:dyDescent="0.2">
      <c r="C526" s="55"/>
      <c r="D526" s="502"/>
      <c r="E526" s="502"/>
      <c r="F526" s="55"/>
    </row>
    <row r="527" spans="3:6" x14ac:dyDescent="0.2">
      <c r="C527" s="55"/>
      <c r="D527" s="502"/>
      <c r="E527" s="502"/>
      <c r="F527" s="55"/>
    </row>
    <row r="528" spans="3:6" x14ac:dyDescent="0.2">
      <c r="C528" s="55"/>
      <c r="D528" s="502"/>
      <c r="E528" s="502"/>
      <c r="F528" s="55"/>
    </row>
    <row r="529" spans="3:6" x14ac:dyDescent="0.2">
      <c r="C529" s="55"/>
      <c r="D529" s="502"/>
      <c r="E529" s="502"/>
      <c r="F529" s="55"/>
    </row>
    <row r="530" spans="3:6" x14ac:dyDescent="0.2">
      <c r="C530" s="55"/>
      <c r="D530" s="502"/>
      <c r="E530" s="502"/>
      <c r="F530" s="55"/>
    </row>
    <row r="531" spans="3:6" x14ac:dyDescent="0.2">
      <c r="C531" s="55"/>
      <c r="D531" s="502"/>
      <c r="E531" s="502"/>
      <c r="F531" s="55"/>
    </row>
    <row r="532" spans="3:6" x14ac:dyDescent="0.2">
      <c r="C532" s="55"/>
      <c r="D532" s="502"/>
      <c r="E532" s="502"/>
      <c r="F532" s="55"/>
    </row>
    <row r="533" spans="3:6" x14ac:dyDescent="0.2">
      <c r="C533" s="55"/>
      <c r="D533" s="502"/>
      <c r="E533" s="502"/>
      <c r="F533" s="55"/>
    </row>
    <row r="534" spans="3:6" x14ac:dyDescent="0.2">
      <c r="C534" s="55"/>
      <c r="D534" s="502"/>
      <c r="E534" s="502"/>
      <c r="F534" s="55"/>
    </row>
    <row r="535" spans="3:6" x14ac:dyDescent="0.2">
      <c r="C535" s="55"/>
      <c r="D535" s="502"/>
      <c r="E535" s="502"/>
      <c r="F535" s="55"/>
    </row>
    <row r="536" spans="3:6" x14ac:dyDescent="0.2">
      <c r="C536" s="55"/>
      <c r="D536" s="502"/>
      <c r="E536" s="502"/>
      <c r="F536" s="55"/>
    </row>
    <row r="537" spans="3:6" x14ac:dyDescent="0.2">
      <c r="C537" s="55"/>
      <c r="D537" s="502"/>
      <c r="E537" s="502"/>
      <c r="F537" s="55"/>
    </row>
    <row r="538" spans="3:6" x14ac:dyDescent="0.2">
      <c r="C538" s="55"/>
      <c r="D538" s="502"/>
      <c r="E538" s="502"/>
      <c r="F538" s="55"/>
    </row>
    <row r="539" spans="3:6" x14ac:dyDescent="0.2">
      <c r="C539" s="55"/>
      <c r="D539" s="502"/>
      <c r="E539" s="502"/>
      <c r="F539" s="55"/>
    </row>
    <row r="540" spans="3:6" x14ac:dyDescent="0.2">
      <c r="C540" s="55"/>
      <c r="D540" s="502"/>
      <c r="E540" s="502"/>
      <c r="F540" s="55"/>
    </row>
    <row r="541" spans="3:6" x14ac:dyDescent="0.2">
      <c r="C541" s="55"/>
      <c r="D541" s="502"/>
      <c r="E541" s="502"/>
      <c r="F541" s="55"/>
    </row>
    <row r="542" spans="3:6" x14ac:dyDescent="0.2">
      <c r="C542" s="55"/>
      <c r="D542" s="502"/>
      <c r="E542" s="502"/>
      <c r="F542" s="55"/>
    </row>
    <row r="543" spans="3:6" x14ac:dyDescent="0.2">
      <c r="C543" s="55"/>
      <c r="D543" s="502"/>
      <c r="E543" s="502"/>
      <c r="F543" s="55"/>
    </row>
    <row r="544" spans="3:6" x14ac:dyDescent="0.2">
      <c r="C544" s="55"/>
      <c r="D544" s="502"/>
      <c r="E544" s="502"/>
      <c r="F544" s="55"/>
    </row>
    <row r="545" spans="3:6" x14ac:dyDescent="0.2">
      <c r="C545" s="55"/>
      <c r="D545" s="502"/>
      <c r="E545" s="502"/>
      <c r="F545" s="55"/>
    </row>
    <row r="546" spans="3:6" x14ac:dyDescent="0.2">
      <c r="C546" s="55"/>
      <c r="D546" s="502"/>
      <c r="E546" s="502"/>
      <c r="F546" s="55"/>
    </row>
    <row r="547" spans="3:6" x14ac:dyDescent="0.2">
      <c r="C547" s="55"/>
      <c r="D547" s="502"/>
      <c r="E547" s="502"/>
      <c r="F547" s="55"/>
    </row>
    <row r="548" spans="3:6" x14ac:dyDescent="0.2">
      <c r="C548" s="55"/>
      <c r="D548" s="502"/>
      <c r="E548" s="502"/>
      <c r="F548" s="55"/>
    </row>
    <row r="549" spans="3:6" x14ac:dyDescent="0.2">
      <c r="C549" s="55"/>
      <c r="D549" s="502"/>
      <c r="E549" s="502"/>
      <c r="F549" s="55"/>
    </row>
    <row r="550" spans="3:6" x14ac:dyDescent="0.2">
      <c r="C550" s="55"/>
      <c r="D550" s="502"/>
      <c r="E550" s="502"/>
      <c r="F550" s="55"/>
    </row>
    <row r="551" spans="3:6" x14ac:dyDescent="0.2">
      <c r="C551" s="55"/>
      <c r="D551" s="502"/>
      <c r="E551" s="502"/>
      <c r="F551" s="55"/>
    </row>
    <row r="552" spans="3:6" x14ac:dyDescent="0.2">
      <c r="C552" s="55"/>
      <c r="D552" s="502"/>
      <c r="E552" s="502"/>
      <c r="F552" s="55"/>
    </row>
    <row r="553" spans="3:6" x14ac:dyDescent="0.2">
      <c r="C553" s="55"/>
      <c r="D553" s="502"/>
      <c r="E553" s="502"/>
      <c r="F553" s="55"/>
    </row>
    <row r="554" spans="3:6" x14ac:dyDescent="0.2">
      <c r="C554" s="55"/>
      <c r="D554" s="502"/>
      <c r="E554" s="502"/>
      <c r="F554" s="55"/>
    </row>
    <row r="555" spans="3:6" x14ac:dyDescent="0.2">
      <c r="C555" s="55"/>
      <c r="D555" s="502"/>
      <c r="E555" s="502"/>
      <c r="F555" s="55"/>
    </row>
    <row r="556" spans="3:6" x14ac:dyDescent="0.2">
      <c r="C556" s="55"/>
      <c r="D556" s="502"/>
      <c r="E556" s="502"/>
      <c r="F556" s="55"/>
    </row>
    <row r="557" spans="3:6" x14ac:dyDescent="0.2">
      <c r="C557" s="55"/>
      <c r="D557" s="502"/>
      <c r="E557" s="502"/>
      <c r="F557" s="55"/>
    </row>
    <row r="558" spans="3:6" x14ac:dyDescent="0.2">
      <c r="C558" s="55"/>
      <c r="D558" s="502"/>
      <c r="E558" s="502"/>
      <c r="F558" s="55"/>
    </row>
    <row r="559" spans="3:6" x14ac:dyDescent="0.2">
      <c r="C559" s="55"/>
      <c r="D559" s="502"/>
      <c r="E559" s="502"/>
      <c r="F559" s="55"/>
    </row>
    <row r="560" spans="3:6" x14ac:dyDescent="0.2">
      <c r="C560" s="55"/>
      <c r="D560" s="502"/>
      <c r="E560" s="502"/>
      <c r="F560" s="55"/>
    </row>
    <row r="561" spans="3:6" x14ac:dyDescent="0.2">
      <c r="C561" s="55"/>
      <c r="D561" s="502"/>
      <c r="E561" s="502"/>
      <c r="F561" s="55"/>
    </row>
    <row r="562" spans="3:6" x14ac:dyDescent="0.2">
      <c r="C562" s="55"/>
      <c r="D562" s="502"/>
      <c r="E562" s="502"/>
      <c r="F562" s="55"/>
    </row>
    <row r="563" spans="3:6" x14ac:dyDescent="0.2">
      <c r="C563" s="55"/>
      <c r="D563" s="502"/>
      <c r="E563" s="502"/>
      <c r="F563" s="55"/>
    </row>
    <row r="564" spans="3:6" x14ac:dyDescent="0.2">
      <c r="C564" s="55"/>
      <c r="D564" s="502"/>
      <c r="E564" s="502"/>
      <c r="F564" s="55"/>
    </row>
    <row r="565" spans="3:6" x14ac:dyDescent="0.2">
      <c r="C565" s="55"/>
      <c r="D565" s="502"/>
      <c r="E565" s="502"/>
      <c r="F565" s="55"/>
    </row>
    <row r="566" spans="3:6" x14ac:dyDescent="0.2">
      <c r="C566" s="55"/>
      <c r="D566" s="502"/>
      <c r="E566" s="502"/>
      <c r="F566" s="55"/>
    </row>
    <row r="567" spans="3:6" x14ac:dyDescent="0.2">
      <c r="C567" s="55"/>
      <c r="D567" s="502"/>
      <c r="E567" s="502"/>
      <c r="F567" s="55"/>
    </row>
    <row r="568" spans="3:6" x14ac:dyDescent="0.2">
      <c r="C568" s="55"/>
      <c r="D568" s="502"/>
      <c r="E568" s="502"/>
      <c r="F568" s="55"/>
    </row>
    <row r="569" spans="3:6" x14ac:dyDescent="0.2">
      <c r="C569" s="55"/>
      <c r="D569" s="502"/>
      <c r="E569" s="502"/>
      <c r="F569" s="55"/>
    </row>
    <row r="570" spans="3:6" x14ac:dyDescent="0.2">
      <c r="C570" s="55"/>
      <c r="D570" s="502"/>
      <c r="E570" s="502"/>
      <c r="F570" s="55"/>
    </row>
    <row r="571" spans="3:6" x14ac:dyDescent="0.2">
      <c r="C571" s="55"/>
      <c r="D571" s="502"/>
      <c r="E571" s="502"/>
      <c r="F571" s="55"/>
    </row>
    <row r="572" spans="3:6" x14ac:dyDescent="0.2">
      <c r="C572" s="55"/>
      <c r="D572" s="502"/>
      <c r="E572" s="502"/>
      <c r="F572" s="55"/>
    </row>
    <row r="573" spans="3:6" x14ac:dyDescent="0.2">
      <c r="C573" s="55"/>
      <c r="D573" s="502"/>
      <c r="E573" s="502"/>
      <c r="F573" s="55"/>
    </row>
    <row r="574" spans="3:6" x14ac:dyDescent="0.2">
      <c r="C574" s="55"/>
      <c r="D574" s="502"/>
      <c r="E574" s="502"/>
      <c r="F574" s="55"/>
    </row>
    <row r="575" spans="3:6" x14ac:dyDescent="0.2">
      <c r="C575" s="55"/>
      <c r="D575" s="502"/>
      <c r="E575" s="502"/>
      <c r="F575" s="55"/>
    </row>
    <row r="576" spans="3:6" x14ac:dyDescent="0.2">
      <c r="C576" s="55"/>
      <c r="D576" s="502"/>
      <c r="E576" s="502"/>
      <c r="F576" s="55"/>
    </row>
    <row r="577" spans="3:6" x14ac:dyDescent="0.2">
      <c r="C577" s="55"/>
      <c r="D577" s="502"/>
      <c r="E577" s="502"/>
      <c r="F577" s="55"/>
    </row>
    <row r="578" spans="3:6" x14ac:dyDescent="0.2">
      <c r="C578" s="55"/>
      <c r="D578" s="502"/>
      <c r="E578" s="502"/>
      <c r="F578" s="55"/>
    </row>
    <row r="579" spans="3:6" x14ac:dyDescent="0.2">
      <c r="C579" s="55"/>
      <c r="D579" s="502"/>
      <c r="E579" s="502"/>
      <c r="F579" s="55"/>
    </row>
    <row r="580" spans="3:6" x14ac:dyDescent="0.2">
      <c r="C580" s="55"/>
      <c r="D580" s="502"/>
      <c r="E580" s="502"/>
      <c r="F580" s="55"/>
    </row>
    <row r="581" spans="3:6" x14ac:dyDescent="0.2">
      <c r="C581" s="55"/>
      <c r="D581" s="502"/>
      <c r="E581" s="502"/>
      <c r="F581" s="55"/>
    </row>
    <row r="582" spans="3:6" x14ac:dyDescent="0.2">
      <c r="C582" s="55"/>
      <c r="D582" s="502"/>
      <c r="E582" s="502"/>
      <c r="F582" s="55"/>
    </row>
    <row r="583" spans="3:6" x14ac:dyDescent="0.2">
      <c r="C583" s="55"/>
      <c r="D583" s="502"/>
      <c r="E583" s="502"/>
      <c r="F583" s="55"/>
    </row>
    <row r="584" spans="3:6" x14ac:dyDescent="0.2">
      <c r="C584" s="55"/>
      <c r="D584" s="502"/>
      <c r="E584" s="502"/>
      <c r="F584" s="55"/>
    </row>
    <row r="585" spans="3:6" x14ac:dyDescent="0.2">
      <c r="C585" s="55"/>
      <c r="D585" s="502"/>
      <c r="E585" s="502"/>
      <c r="F585" s="55"/>
    </row>
    <row r="586" spans="3:6" x14ac:dyDescent="0.2">
      <c r="C586" s="55"/>
      <c r="D586" s="502"/>
      <c r="E586" s="502"/>
      <c r="F586" s="55"/>
    </row>
    <row r="587" spans="3:6" x14ac:dyDescent="0.2">
      <c r="C587" s="55"/>
      <c r="D587" s="502"/>
      <c r="E587" s="502"/>
      <c r="F587" s="55"/>
    </row>
    <row r="588" spans="3:6" x14ac:dyDescent="0.2">
      <c r="C588" s="55"/>
      <c r="D588" s="502"/>
      <c r="E588" s="502"/>
      <c r="F588" s="55"/>
    </row>
    <row r="589" spans="3:6" x14ac:dyDescent="0.2">
      <c r="C589" s="55"/>
      <c r="D589" s="502"/>
      <c r="E589" s="502"/>
      <c r="F589" s="55"/>
    </row>
    <row r="590" spans="3:6" x14ac:dyDescent="0.2">
      <c r="C590" s="55"/>
      <c r="D590" s="502"/>
      <c r="E590" s="502"/>
      <c r="F590" s="55"/>
    </row>
    <row r="591" spans="3:6" x14ac:dyDescent="0.2">
      <c r="C591" s="55"/>
      <c r="D591" s="502"/>
      <c r="E591" s="502"/>
      <c r="F591" s="55"/>
    </row>
    <row r="592" spans="3:6" x14ac:dyDescent="0.2">
      <c r="C592" s="55"/>
      <c r="D592" s="502"/>
      <c r="E592" s="502"/>
      <c r="F592" s="55"/>
    </row>
    <row r="593" spans="3:6" x14ac:dyDescent="0.2">
      <c r="C593" s="55"/>
      <c r="D593" s="502"/>
      <c r="E593" s="502"/>
      <c r="F593" s="55"/>
    </row>
    <row r="594" spans="3:6" x14ac:dyDescent="0.2">
      <c r="C594" s="55"/>
      <c r="D594" s="502"/>
      <c r="E594" s="502"/>
      <c r="F594" s="55"/>
    </row>
    <row r="595" spans="3:6" x14ac:dyDescent="0.2">
      <c r="C595" s="55"/>
      <c r="D595" s="502"/>
      <c r="E595" s="502"/>
      <c r="F595" s="55"/>
    </row>
    <row r="596" spans="3:6" x14ac:dyDescent="0.2">
      <c r="C596" s="55"/>
      <c r="D596" s="502"/>
      <c r="E596" s="502"/>
      <c r="F596" s="55"/>
    </row>
    <row r="597" spans="3:6" x14ac:dyDescent="0.2">
      <c r="C597" s="55"/>
      <c r="D597" s="502"/>
      <c r="E597" s="502"/>
      <c r="F597" s="55"/>
    </row>
    <row r="598" spans="3:6" x14ac:dyDescent="0.2">
      <c r="C598" s="55"/>
      <c r="D598" s="502"/>
      <c r="E598" s="502"/>
      <c r="F598" s="55"/>
    </row>
    <row r="599" spans="3:6" x14ac:dyDescent="0.2">
      <c r="C599" s="55"/>
      <c r="D599" s="502"/>
      <c r="E599" s="502"/>
      <c r="F599" s="55"/>
    </row>
    <row r="600" spans="3:6" x14ac:dyDescent="0.2">
      <c r="C600" s="55"/>
      <c r="D600" s="502"/>
      <c r="E600" s="502"/>
      <c r="F600" s="55"/>
    </row>
    <row r="601" spans="3:6" x14ac:dyDescent="0.2">
      <c r="C601" s="55"/>
      <c r="D601" s="502"/>
      <c r="E601" s="502"/>
      <c r="F601" s="55"/>
    </row>
    <row r="602" spans="3:6" x14ac:dyDescent="0.2">
      <c r="C602" s="55"/>
      <c r="D602" s="502"/>
      <c r="E602" s="502"/>
      <c r="F602" s="55"/>
    </row>
    <row r="603" spans="3:6" x14ac:dyDescent="0.2">
      <c r="C603" s="55"/>
      <c r="D603" s="502"/>
      <c r="E603" s="502"/>
      <c r="F603" s="55"/>
    </row>
    <row r="604" spans="3:6" x14ac:dyDescent="0.2">
      <c r="C604" s="55"/>
      <c r="D604" s="502"/>
      <c r="E604" s="502"/>
      <c r="F604" s="55"/>
    </row>
    <row r="605" spans="3:6" x14ac:dyDescent="0.2">
      <c r="C605" s="55"/>
      <c r="D605" s="502"/>
      <c r="E605" s="502"/>
      <c r="F605" s="55"/>
    </row>
    <row r="606" spans="3:6" x14ac:dyDescent="0.2">
      <c r="C606" s="55"/>
      <c r="D606" s="502"/>
      <c r="E606" s="502"/>
      <c r="F606" s="55"/>
    </row>
    <row r="607" spans="3:6" x14ac:dyDescent="0.2">
      <c r="C607" s="55"/>
      <c r="D607" s="502"/>
      <c r="E607" s="502"/>
      <c r="F607" s="55"/>
    </row>
    <row r="608" spans="3:6" x14ac:dyDescent="0.2">
      <c r="C608" s="55"/>
      <c r="D608" s="502"/>
      <c r="E608" s="502"/>
      <c r="F608" s="55"/>
    </row>
    <row r="609" spans="3:6" x14ac:dyDescent="0.2">
      <c r="C609" s="55"/>
      <c r="D609" s="502"/>
      <c r="E609" s="502"/>
      <c r="F609" s="55"/>
    </row>
    <row r="610" spans="3:6" x14ac:dyDescent="0.2">
      <c r="C610" s="55"/>
      <c r="D610" s="502"/>
      <c r="E610" s="502"/>
      <c r="F610" s="55"/>
    </row>
    <row r="611" spans="3:6" x14ac:dyDescent="0.2">
      <c r="C611" s="55"/>
      <c r="D611" s="502"/>
      <c r="E611" s="502"/>
      <c r="F611" s="55"/>
    </row>
    <row r="612" spans="3:6" x14ac:dyDescent="0.2">
      <c r="C612" s="55"/>
      <c r="D612" s="502"/>
      <c r="E612" s="502"/>
      <c r="F612" s="55"/>
    </row>
    <row r="613" spans="3:6" x14ac:dyDescent="0.2">
      <c r="C613" s="55"/>
      <c r="D613" s="502"/>
      <c r="E613" s="502"/>
      <c r="F613" s="55"/>
    </row>
    <row r="614" spans="3:6" x14ac:dyDescent="0.2">
      <c r="C614" s="55"/>
      <c r="D614" s="502"/>
      <c r="E614" s="502"/>
      <c r="F614" s="55"/>
    </row>
    <row r="615" spans="3:6" x14ac:dyDescent="0.2">
      <c r="C615" s="55"/>
      <c r="D615" s="502"/>
      <c r="E615" s="502"/>
      <c r="F615" s="55"/>
    </row>
    <row r="616" spans="3:6" x14ac:dyDescent="0.2">
      <c r="C616" s="55"/>
      <c r="D616" s="502"/>
      <c r="E616" s="502"/>
      <c r="F616" s="55"/>
    </row>
    <row r="617" spans="3:6" x14ac:dyDescent="0.2">
      <c r="C617" s="55"/>
      <c r="D617" s="502"/>
      <c r="E617" s="502"/>
      <c r="F617" s="55"/>
    </row>
    <row r="618" spans="3:6" x14ac:dyDescent="0.2">
      <c r="C618" s="55"/>
      <c r="D618" s="502"/>
      <c r="E618" s="502"/>
      <c r="F618" s="55"/>
    </row>
    <row r="619" spans="3:6" x14ac:dyDescent="0.2">
      <c r="C619" s="55"/>
      <c r="D619" s="502"/>
      <c r="E619" s="502"/>
      <c r="F619" s="55"/>
    </row>
    <row r="620" spans="3:6" x14ac:dyDescent="0.2">
      <c r="C620" s="55"/>
      <c r="D620" s="502"/>
      <c r="E620" s="502"/>
      <c r="F620" s="55"/>
    </row>
    <row r="621" spans="3:6" x14ac:dyDescent="0.2">
      <c r="C621" s="55"/>
      <c r="D621" s="502"/>
      <c r="E621" s="502"/>
      <c r="F621" s="55"/>
    </row>
    <row r="622" spans="3:6" x14ac:dyDescent="0.2">
      <c r="C622" s="55"/>
      <c r="D622" s="502"/>
      <c r="E622" s="502"/>
      <c r="F622" s="55"/>
    </row>
    <row r="623" spans="3:6" x14ac:dyDescent="0.2">
      <c r="C623" s="55"/>
      <c r="D623" s="502"/>
      <c r="E623" s="502"/>
      <c r="F623" s="55"/>
    </row>
    <row r="624" spans="3:6" x14ac:dyDescent="0.2">
      <c r="C624" s="55"/>
      <c r="D624" s="502"/>
      <c r="E624" s="502"/>
      <c r="F624" s="55"/>
    </row>
    <row r="625" spans="3:6" x14ac:dyDescent="0.2">
      <c r="C625" s="55"/>
      <c r="D625" s="502"/>
      <c r="E625" s="502"/>
      <c r="F625" s="55"/>
    </row>
    <row r="626" spans="3:6" x14ac:dyDescent="0.2">
      <c r="C626" s="55"/>
      <c r="D626" s="502"/>
      <c r="E626" s="502"/>
      <c r="F626" s="55"/>
    </row>
    <row r="627" spans="3:6" x14ac:dyDescent="0.2">
      <c r="C627" s="55"/>
      <c r="D627" s="502"/>
      <c r="E627" s="502"/>
      <c r="F627" s="55"/>
    </row>
    <row r="628" spans="3:6" x14ac:dyDescent="0.2">
      <c r="C628" s="55"/>
      <c r="D628" s="502"/>
      <c r="E628" s="502"/>
      <c r="F628" s="55"/>
    </row>
    <row r="629" spans="3:6" x14ac:dyDescent="0.2">
      <c r="C629" s="55"/>
      <c r="D629" s="502"/>
      <c r="E629" s="502"/>
      <c r="F629" s="55"/>
    </row>
    <row r="630" spans="3:6" x14ac:dyDescent="0.2">
      <c r="C630" s="55"/>
      <c r="D630" s="502"/>
      <c r="E630" s="502"/>
      <c r="F630" s="55"/>
    </row>
    <row r="631" spans="3:6" x14ac:dyDescent="0.2">
      <c r="C631" s="55"/>
      <c r="D631" s="502"/>
      <c r="E631" s="502"/>
      <c r="F631" s="55"/>
    </row>
    <row r="632" spans="3:6" x14ac:dyDescent="0.2">
      <c r="C632" s="55"/>
      <c r="D632" s="502"/>
      <c r="E632" s="502"/>
      <c r="F632" s="55"/>
    </row>
    <row r="633" spans="3:6" x14ac:dyDescent="0.2">
      <c r="C633" s="55"/>
      <c r="D633" s="502"/>
      <c r="E633" s="502"/>
      <c r="F633" s="55"/>
    </row>
    <row r="634" spans="3:6" x14ac:dyDescent="0.2">
      <c r="C634" s="55"/>
      <c r="D634" s="502"/>
      <c r="E634" s="502"/>
      <c r="F634" s="55"/>
    </row>
    <row r="635" spans="3:6" x14ac:dyDescent="0.2">
      <c r="C635" s="55"/>
      <c r="D635" s="502"/>
      <c r="E635" s="502"/>
      <c r="F635" s="55"/>
    </row>
    <row r="636" spans="3:6" x14ac:dyDescent="0.2">
      <c r="C636" s="55"/>
      <c r="D636" s="502"/>
      <c r="E636" s="502"/>
      <c r="F636" s="55"/>
    </row>
    <row r="637" spans="3:6" x14ac:dyDescent="0.2">
      <c r="C637" s="55"/>
      <c r="D637" s="502"/>
      <c r="E637" s="502"/>
      <c r="F637" s="55"/>
    </row>
    <row r="638" spans="3:6" x14ac:dyDescent="0.2">
      <c r="C638" s="55"/>
      <c r="D638" s="502"/>
      <c r="E638" s="502"/>
      <c r="F638" s="55"/>
    </row>
    <row r="639" spans="3:6" x14ac:dyDescent="0.2">
      <c r="C639" s="55"/>
      <c r="D639" s="502"/>
      <c r="E639" s="502"/>
      <c r="F639" s="55"/>
    </row>
    <row r="640" spans="3:6" x14ac:dyDescent="0.2">
      <c r="C640" s="55"/>
      <c r="D640" s="502"/>
      <c r="E640" s="502"/>
      <c r="F640" s="55"/>
    </row>
    <row r="641" spans="3:6" x14ac:dyDescent="0.2">
      <c r="C641" s="55"/>
      <c r="D641" s="502"/>
      <c r="E641" s="502"/>
      <c r="F641" s="55"/>
    </row>
    <row r="642" spans="3:6" x14ac:dyDescent="0.2">
      <c r="C642" s="55"/>
      <c r="D642" s="502"/>
      <c r="E642" s="502"/>
      <c r="F642" s="55"/>
    </row>
    <row r="643" spans="3:6" x14ac:dyDescent="0.2">
      <c r="C643" s="55"/>
      <c r="D643" s="502"/>
      <c r="E643" s="502"/>
      <c r="F643" s="55"/>
    </row>
    <row r="644" spans="3:6" x14ac:dyDescent="0.2">
      <c r="C644" s="55"/>
      <c r="D644" s="502"/>
      <c r="E644" s="502"/>
      <c r="F644" s="55"/>
    </row>
    <row r="645" spans="3:6" x14ac:dyDescent="0.2">
      <c r="C645" s="55"/>
      <c r="D645" s="502"/>
      <c r="E645" s="502"/>
      <c r="F645" s="55"/>
    </row>
    <row r="646" spans="3:6" x14ac:dyDescent="0.2">
      <c r="C646" s="55"/>
      <c r="D646" s="502"/>
      <c r="E646" s="502"/>
      <c r="F646" s="55"/>
    </row>
    <row r="647" spans="3:6" x14ac:dyDescent="0.2">
      <c r="C647" s="55"/>
      <c r="D647" s="502"/>
      <c r="E647" s="502"/>
      <c r="F647" s="55"/>
    </row>
    <row r="648" spans="3:6" x14ac:dyDescent="0.2">
      <c r="C648" s="55"/>
      <c r="D648" s="502"/>
      <c r="E648" s="502"/>
      <c r="F648" s="55"/>
    </row>
    <row r="649" spans="3:6" x14ac:dyDescent="0.2">
      <c r="C649" s="55"/>
      <c r="D649" s="502"/>
      <c r="E649" s="502"/>
      <c r="F649" s="55"/>
    </row>
    <row r="650" spans="3:6" x14ac:dyDescent="0.2">
      <c r="C650" s="55"/>
      <c r="D650" s="502"/>
      <c r="E650" s="502"/>
      <c r="F650" s="55"/>
    </row>
    <row r="651" spans="3:6" x14ac:dyDescent="0.2">
      <c r="C651" s="55"/>
      <c r="D651" s="502"/>
      <c r="E651" s="502"/>
      <c r="F651" s="55"/>
    </row>
    <row r="652" spans="3:6" x14ac:dyDescent="0.2">
      <c r="C652" s="55"/>
      <c r="D652" s="502"/>
      <c r="E652" s="502"/>
      <c r="F652" s="55"/>
    </row>
    <row r="653" spans="3:6" x14ac:dyDescent="0.2">
      <c r="C653" s="55"/>
      <c r="D653" s="502"/>
      <c r="E653" s="502"/>
      <c r="F653" s="55"/>
    </row>
    <row r="654" spans="3:6" x14ac:dyDescent="0.2">
      <c r="C654" s="55"/>
      <c r="D654" s="502"/>
      <c r="E654" s="502"/>
      <c r="F654" s="55"/>
    </row>
    <row r="655" spans="3:6" x14ac:dyDescent="0.2">
      <c r="C655" s="55"/>
      <c r="D655" s="502"/>
      <c r="E655" s="502"/>
      <c r="F655" s="55"/>
    </row>
    <row r="656" spans="3:6" x14ac:dyDescent="0.2">
      <c r="C656" s="55"/>
      <c r="D656" s="502"/>
      <c r="E656" s="502"/>
      <c r="F656" s="55"/>
    </row>
    <row r="657" spans="3:6" x14ac:dyDescent="0.2">
      <c r="C657" s="55"/>
      <c r="D657" s="502"/>
      <c r="E657" s="502"/>
      <c r="F657" s="55"/>
    </row>
    <row r="658" spans="3:6" x14ac:dyDescent="0.2">
      <c r="C658" s="55"/>
      <c r="D658" s="502"/>
      <c r="E658" s="502"/>
      <c r="F658" s="55"/>
    </row>
    <row r="659" spans="3:6" x14ac:dyDescent="0.2">
      <c r="C659" s="55"/>
      <c r="D659" s="502"/>
      <c r="E659" s="502"/>
      <c r="F659" s="55"/>
    </row>
    <row r="660" spans="3:6" x14ac:dyDescent="0.2">
      <c r="C660" s="55"/>
      <c r="D660" s="502"/>
      <c r="E660" s="502"/>
      <c r="F660" s="55"/>
    </row>
    <row r="661" spans="3:6" x14ac:dyDescent="0.2">
      <c r="C661" s="55"/>
      <c r="D661" s="502"/>
      <c r="E661" s="502"/>
      <c r="F661" s="55"/>
    </row>
    <row r="662" spans="3:6" x14ac:dyDescent="0.2">
      <c r="C662" s="55"/>
      <c r="D662" s="502"/>
      <c r="E662" s="502"/>
      <c r="F662" s="55"/>
    </row>
    <row r="663" spans="3:6" x14ac:dyDescent="0.2">
      <c r="C663" s="55"/>
      <c r="D663" s="502"/>
      <c r="E663" s="502"/>
      <c r="F663" s="55"/>
    </row>
    <row r="664" spans="3:6" x14ac:dyDescent="0.2">
      <c r="C664" s="55"/>
      <c r="D664" s="502"/>
      <c r="E664" s="502"/>
      <c r="F664" s="55"/>
    </row>
    <row r="665" spans="3:6" x14ac:dyDescent="0.2">
      <c r="C665" s="55"/>
      <c r="D665" s="502"/>
      <c r="E665" s="502"/>
      <c r="F665" s="55"/>
    </row>
    <row r="666" spans="3:6" x14ac:dyDescent="0.2">
      <c r="C666" s="55"/>
      <c r="D666" s="502"/>
      <c r="E666" s="502"/>
      <c r="F666" s="55"/>
    </row>
    <row r="667" spans="3:6" x14ac:dyDescent="0.2">
      <c r="C667" s="55"/>
      <c r="D667" s="502"/>
      <c r="E667" s="502"/>
      <c r="F667" s="55"/>
    </row>
    <row r="668" spans="3:6" x14ac:dyDescent="0.2">
      <c r="C668" s="55"/>
      <c r="D668" s="502"/>
      <c r="E668" s="502"/>
      <c r="F668" s="55"/>
    </row>
    <row r="669" spans="3:6" x14ac:dyDescent="0.2">
      <c r="C669" s="55"/>
      <c r="D669" s="502"/>
      <c r="E669" s="502"/>
      <c r="F669" s="55"/>
    </row>
    <row r="670" spans="3:6" x14ac:dyDescent="0.2">
      <c r="C670" s="55"/>
      <c r="D670" s="502"/>
      <c r="E670" s="502"/>
      <c r="F670" s="55"/>
    </row>
    <row r="671" spans="3:6" x14ac:dyDescent="0.2">
      <c r="C671" s="55"/>
      <c r="D671" s="502"/>
      <c r="E671" s="502"/>
      <c r="F671" s="55"/>
    </row>
    <row r="672" spans="3:6" x14ac:dyDescent="0.2">
      <c r="C672" s="55"/>
      <c r="D672" s="502"/>
      <c r="E672" s="502"/>
      <c r="F672" s="55"/>
    </row>
    <row r="673" spans="3:6" x14ac:dyDescent="0.2">
      <c r="C673" s="55"/>
      <c r="D673" s="502"/>
      <c r="E673" s="502"/>
      <c r="F673" s="55"/>
    </row>
    <row r="674" spans="3:6" x14ac:dyDescent="0.2">
      <c r="C674" s="55"/>
      <c r="D674" s="502"/>
      <c r="E674" s="502"/>
      <c r="F674" s="55"/>
    </row>
    <row r="675" spans="3:6" x14ac:dyDescent="0.2">
      <c r="C675" s="55"/>
      <c r="D675" s="502"/>
      <c r="E675" s="502"/>
      <c r="F675" s="55"/>
    </row>
    <row r="676" spans="3:6" x14ac:dyDescent="0.2">
      <c r="C676" s="55"/>
      <c r="D676" s="502"/>
      <c r="E676" s="502"/>
      <c r="F676" s="55"/>
    </row>
    <row r="677" spans="3:6" x14ac:dyDescent="0.2">
      <c r="C677" s="55"/>
      <c r="D677" s="502"/>
      <c r="E677" s="502"/>
      <c r="F677" s="55"/>
    </row>
    <row r="678" spans="3:6" x14ac:dyDescent="0.2">
      <c r="C678" s="55"/>
      <c r="D678" s="502"/>
      <c r="E678" s="502"/>
      <c r="F678" s="55"/>
    </row>
    <row r="679" spans="3:6" x14ac:dyDescent="0.2">
      <c r="C679" s="55"/>
      <c r="D679" s="502"/>
      <c r="E679" s="502"/>
      <c r="F679" s="55"/>
    </row>
    <row r="680" spans="3:6" x14ac:dyDescent="0.2">
      <c r="C680" s="55"/>
      <c r="D680" s="502"/>
      <c r="E680" s="502"/>
      <c r="F680" s="55"/>
    </row>
    <row r="681" spans="3:6" x14ac:dyDescent="0.2">
      <c r="C681" s="55"/>
      <c r="D681" s="502"/>
      <c r="E681" s="502"/>
      <c r="F681" s="55"/>
    </row>
    <row r="682" spans="3:6" x14ac:dyDescent="0.2">
      <c r="C682" s="55"/>
      <c r="D682" s="502"/>
      <c r="E682" s="502"/>
      <c r="F682" s="55"/>
    </row>
    <row r="683" spans="3:6" x14ac:dyDescent="0.2">
      <c r="C683" s="55"/>
      <c r="D683" s="502"/>
      <c r="E683" s="502"/>
      <c r="F683" s="55"/>
    </row>
    <row r="684" spans="3:6" x14ac:dyDescent="0.2">
      <c r="C684" s="55"/>
      <c r="D684" s="502"/>
      <c r="E684" s="502"/>
      <c r="F684" s="55"/>
    </row>
    <row r="685" spans="3:6" x14ac:dyDescent="0.2">
      <c r="C685" s="55"/>
      <c r="D685" s="502"/>
      <c r="E685" s="502"/>
      <c r="F685" s="55"/>
    </row>
    <row r="686" spans="3:6" x14ac:dyDescent="0.2">
      <c r="C686" s="55"/>
      <c r="D686" s="502"/>
      <c r="E686" s="502"/>
      <c r="F686" s="55"/>
    </row>
    <row r="687" spans="3:6" x14ac:dyDescent="0.2">
      <c r="C687" s="55"/>
      <c r="D687" s="502"/>
      <c r="E687" s="502"/>
      <c r="F687" s="55"/>
    </row>
    <row r="688" spans="3:6" x14ac:dyDescent="0.2">
      <c r="C688" s="55"/>
      <c r="D688" s="502"/>
      <c r="E688" s="502"/>
      <c r="F688" s="55"/>
    </row>
    <row r="689" spans="3:6" x14ac:dyDescent="0.2">
      <c r="C689" s="55"/>
      <c r="D689" s="502"/>
      <c r="E689" s="502"/>
      <c r="F689" s="55"/>
    </row>
    <row r="690" spans="3:6" x14ac:dyDescent="0.2">
      <c r="C690" s="55"/>
      <c r="D690" s="502"/>
      <c r="E690" s="502"/>
      <c r="F690" s="55"/>
    </row>
    <row r="691" spans="3:6" x14ac:dyDescent="0.2">
      <c r="C691" s="55"/>
      <c r="D691" s="502"/>
      <c r="E691" s="502"/>
      <c r="F691" s="55"/>
    </row>
    <row r="692" spans="3:6" x14ac:dyDescent="0.2">
      <c r="C692" s="55"/>
      <c r="D692" s="502"/>
      <c r="E692" s="502"/>
      <c r="F692" s="55"/>
    </row>
    <row r="693" spans="3:6" x14ac:dyDescent="0.2">
      <c r="C693" s="55"/>
      <c r="D693" s="502"/>
      <c r="E693" s="502"/>
      <c r="F693" s="55"/>
    </row>
    <row r="694" spans="3:6" x14ac:dyDescent="0.2">
      <c r="C694" s="55"/>
      <c r="D694" s="502"/>
      <c r="E694" s="502"/>
      <c r="F694" s="55"/>
    </row>
    <row r="695" spans="3:6" x14ac:dyDescent="0.2">
      <c r="C695" s="55"/>
      <c r="D695" s="502"/>
      <c r="E695" s="502"/>
      <c r="F695" s="55"/>
    </row>
    <row r="696" spans="3:6" x14ac:dyDescent="0.2">
      <c r="C696" s="55"/>
      <c r="D696" s="502"/>
      <c r="E696" s="502"/>
      <c r="F696" s="55"/>
    </row>
    <row r="697" spans="3:6" x14ac:dyDescent="0.2">
      <c r="C697" s="55"/>
      <c r="D697" s="502"/>
      <c r="E697" s="502"/>
      <c r="F697" s="55"/>
    </row>
    <row r="698" spans="3:6" x14ac:dyDescent="0.2">
      <c r="C698" s="55"/>
      <c r="D698" s="502"/>
      <c r="E698" s="502"/>
      <c r="F698" s="55"/>
    </row>
    <row r="699" spans="3:6" x14ac:dyDescent="0.2">
      <c r="C699" s="55"/>
      <c r="D699" s="502"/>
      <c r="E699" s="502"/>
      <c r="F699" s="55"/>
    </row>
    <row r="700" spans="3:6" x14ac:dyDescent="0.2">
      <c r="C700" s="55"/>
      <c r="D700" s="502"/>
      <c r="E700" s="502"/>
      <c r="F700" s="55"/>
    </row>
    <row r="701" spans="3:6" x14ac:dyDescent="0.2">
      <c r="C701" s="55"/>
      <c r="D701" s="502"/>
      <c r="E701" s="502"/>
      <c r="F701" s="55"/>
    </row>
    <row r="702" spans="3:6" x14ac:dyDescent="0.2">
      <c r="C702" s="55"/>
      <c r="D702" s="502"/>
      <c r="E702" s="502"/>
      <c r="F702" s="55"/>
    </row>
    <row r="703" spans="3:6" x14ac:dyDescent="0.2">
      <c r="C703" s="55"/>
      <c r="D703" s="502"/>
      <c r="E703" s="502"/>
      <c r="F703" s="55"/>
    </row>
    <row r="704" spans="3:6" x14ac:dyDescent="0.2">
      <c r="C704" s="55"/>
      <c r="D704" s="502"/>
      <c r="E704" s="502"/>
      <c r="F704" s="55"/>
    </row>
    <row r="705" spans="3:6" x14ac:dyDescent="0.2">
      <c r="C705" s="55"/>
      <c r="D705" s="502"/>
      <c r="E705" s="502"/>
      <c r="F705" s="55"/>
    </row>
    <row r="706" spans="3:6" x14ac:dyDescent="0.2">
      <c r="C706" s="55"/>
      <c r="D706" s="502"/>
      <c r="E706" s="502"/>
      <c r="F706" s="55"/>
    </row>
    <row r="707" spans="3:6" x14ac:dyDescent="0.2">
      <c r="C707" s="55"/>
      <c r="D707" s="502"/>
      <c r="E707" s="502"/>
      <c r="F707" s="55"/>
    </row>
    <row r="708" spans="3:6" x14ac:dyDescent="0.2">
      <c r="C708" s="55"/>
      <c r="D708" s="502"/>
      <c r="E708" s="502"/>
      <c r="F708" s="55"/>
    </row>
    <row r="709" spans="3:6" x14ac:dyDescent="0.2">
      <c r="C709" s="55"/>
      <c r="D709" s="502"/>
      <c r="E709" s="502"/>
      <c r="F709" s="55"/>
    </row>
    <row r="710" spans="3:6" x14ac:dyDescent="0.2">
      <c r="C710" s="55"/>
      <c r="D710" s="502"/>
      <c r="E710" s="502"/>
      <c r="F710" s="55"/>
    </row>
    <row r="711" spans="3:6" x14ac:dyDescent="0.2">
      <c r="C711" s="55"/>
      <c r="D711" s="502"/>
      <c r="E711" s="502"/>
      <c r="F711" s="55"/>
    </row>
    <row r="712" spans="3:6" x14ac:dyDescent="0.2">
      <c r="C712" s="55"/>
      <c r="D712" s="502"/>
      <c r="E712" s="502"/>
      <c r="F712" s="55"/>
    </row>
    <row r="713" spans="3:6" x14ac:dyDescent="0.2">
      <c r="C713" s="55"/>
      <c r="D713" s="502"/>
      <c r="E713" s="502"/>
      <c r="F713" s="55"/>
    </row>
    <row r="714" spans="3:6" x14ac:dyDescent="0.2">
      <c r="C714" s="55"/>
      <c r="D714" s="502"/>
      <c r="E714" s="502"/>
      <c r="F714" s="55"/>
    </row>
    <row r="715" spans="3:6" x14ac:dyDescent="0.2">
      <c r="C715" s="55"/>
      <c r="D715" s="502"/>
      <c r="E715" s="502"/>
      <c r="F715" s="55"/>
    </row>
    <row r="716" spans="3:6" x14ac:dyDescent="0.2">
      <c r="C716" s="55"/>
      <c r="D716" s="502"/>
      <c r="E716" s="502"/>
      <c r="F716" s="55"/>
    </row>
    <row r="717" spans="3:6" x14ac:dyDescent="0.2">
      <c r="C717" s="55"/>
      <c r="D717" s="502"/>
      <c r="E717" s="502"/>
      <c r="F717" s="55"/>
    </row>
    <row r="718" spans="3:6" x14ac:dyDescent="0.2">
      <c r="C718" s="55"/>
      <c r="D718" s="502"/>
      <c r="E718" s="502"/>
      <c r="F718" s="55"/>
    </row>
    <row r="719" spans="3:6" x14ac:dyDescent="0.2">
      <c r="C719" s="55"/>
      <c r="D719" s="502"/>
      <c r="E719" s="502"/>
      <c r="F719" s="55"/>
    </row>
    <row r="720" spans="3:6" x14ac:dyDescent="0.2">
      <c r="C720" s="55"/>
      <c r="D720" s="502"/>
      <c r="E720" s="502"/>
      <c r="F720" s="55"/>
    </row>
    <row r="721" spans="3:6" x14ac:dyDescent="0.2">
      <c r="C721" s="55"/>
      <c r="D721" s="502"/>
      <c r="E721" s="502"/>
      <c r="F721" s="55"/>
    </row>
    <row r="722" spans="3:6" x14ac:dyDescent="0.2">
      <c r="C722" s="55"/>
      <c r="D722" s="502"/>
      <c r="E722" s="502"/>
      <c r="F722" s="55"/>
    </row>
    <row r="723" spans="3:6" x14ac:dyDescent="0.2">
      <c r="C723" s="55"/>
      <c r="D723" s="502"/>
      <c r="E723" s="502"/>
      <c r="F723" s="55"/>
    </row>
    <row r="724" spans="3:6" x14ac:dyDescent="0.2">
      <c r="C724" s="55"/>
      <c r="D724" s="502"/>
      <c r="E724" s="502"/>
      <c r="F724" s="55"/>
    </row>
    <row r="725" spans="3:6" x14ac:dyDescent="0.2">
      <c r="C725" s="55"/>
      <c r="D725" s="502"/>
      <c r="E725" s="502"/>
      <c r="F725" s="55"/>
    </row>
    <row r="726" spans="3:6" x14ac:dyDescent="0.2">
      <c r="C726" s="55"/>
      <c r="D726" s="502"/>
      <c r="E726" s="502"/>
      <c r="F726" s="55"/>
    </row>
    <row r="727" spans="3:6" x14ac:dyDescent="0.2">
      <c r="C727" s="55"/>
      <c r="D727" s="502"/>
      <c r="E727" s="502"/>
      <c r="F727" s="55"/>
    </row>
    <row r="728" spans="3:6" x14ac:dyDescent="0.2">
      <c r="C728" s="55"/>
      <c r="D728" s="502"/>
      <c r="E728" s="502"/>
      <c r="F728" s="55"/>
    </row>
    <row r="729" spans="3:6" x14ac:dyDescent="0.2">
      <c r="C729" s="55"/>
      <c r="D729" s="502"/>
      <c r="E729" s="502"/>
      <c r="F729" s="55"/>
    </row>
    <row r="730" spans="3:6" x14ac:dyDescent="0.2">
      <c r="C730" s="55"/>
      <c r="D730" s="502"/>
      <c r="E730" s="502"/>
      <c r="F730" s="55"/>
    </row>
    <row r="731" spans="3:6" x14ac:dyDescent="0.2">
      <c r="C731" s="55"/>
      <c r="D731" s="502"/>
      <c r="E731" s="502"/>
      <c r="F731" s="55"/>
    </row>
    <row r="732" spans="3:6" x14ac:dyDescent="0.2">
      <c r="C732" s="55"/>
      <c r="D732" s="502"/>
      <c r="E732" s="502"/>
      <c r="F732" s="55"/>
    </row>
    <row r="733" spans="3:6" x14ac:dyDescent="0.2">
      <c r="C733" s="55"/>
      <c r="D733" s="502"/>
      <c r="E733" s="502"/>
      <c r="F733" s="55"/>
    </row>
    <row r="734" spans="3:6" x14ac:dyDescent="0.2">
      <c r="C734" s="55"/>
      <c r="D734" s="502"/>
      <c r="E734" s="502"/>
      <c r="F734" s="55"/>
    </row>
    <row r="735" spans="3:6" x14ac:dyDescent="0.2">
      <c r="C735" s="55"/>
      <c r="D735" s="502"/>
      <c r="E735" s="502"/>
      <c r="F735" s="55"/>
    </row>
    <row r="736" spans="3:6" x14ac:dyDescent="0.2">
      <c r="C736" s="55"/>
      <c r="D736" s="502"/>
      <c r="E736" s="502"/>
      <c r="F736" s="55"/>
    </row>
    <row r="737" spans="3:6" x14ac:dyDescent="0.2">
      <c r="C737" s="55"/>
      <c r="D737" s="502"/>
      <c r="E737" s="502"/>
      <c r="F737" s="55"/>
    </row>
    <row r="738" spans="3:6" x14ac:dyDescent="0.2">
      <c r="C738" s="55"/>
      <c r="D738" s="502"/>
      <c r="E738" s="502"/>
      <c r="F738" s="55"/>
    </row>
    <row r="739" spans="3:6" x14ac:dyDescent="0.2">
      <c r="C739" s="55"/>
      <c r="D739" s="502"/>
      <c r="E739" s="502"/>
      <c r="F739" s="55"/>
    </row>
    <row r="740" spans="3:6" x14ac:dyDescent="0.2">
      <c r="C740" s="55"/>
      <c r="D740" s="502"/>
      <c r="E740" s="502"/>
      <c r="F740" s="55"/>
    </row>
    <row r="741" spans="3:6" x14ac:dyDescent="0.2">
      <c r="C741" s="55"/>
      <c r="D741" s="502"/>
      <c r="E741" s="502"/>
      <c r="F741" s="55"/>
    </row>
    <row r="742" spans="3:6" x14ac:dyDescent="0.2">
      <c r="C742" s="55"/>
      <c r="D742" s="502"/>
      <c r="E742" s="502"/>
      <c r="F742" s="55"/>
    </row>
    <row r="743" spans="3:6" x14ac:dyDescent="0.2">
      <c r="C743" s="55"/>
      <c r="D743" s="502"/>
      <c r="E743" s="502"/>
      <c r="F743" s="55"/>
    </row>
    <row r="744" spans="3:6" x14ac:dyDescent="0.2">
      <c r="C744" s="55"/>
      <c r="D744" s="502"/>
      <c r="E744" s="502"/>
      <c r="F744" s="55"/>
    </row>
    <row r="745" spans="3:6" x14ac:dyDescent="0.2">
      <c r="C745" s="55"/>
      <c r="D745" s="502"/>
      <c r="E745" s="502"/>
      <c r="F745" s="55"/>
    </row>
    <row r="746" spans="3:6" x14ac:dyDescent="0.2">
      <c r="C746" s="55"/>
      <c r="D746" s="502"/>
      <c r="E746" s="502"/>
      <c r="F746" s="55"/>
    </row>
    <row r="747" spans="3:6" x14ac:dyDescent="0.2">
      <c r="C747" s="55"/>
      <c r="D747" s="502"/>
      <c r="E747" s="502"/>
      <c r="F747" s="55"/>
    </row>
    <row r="748" spans="3:6" x14ac:dyDescent="0.2">
      <c r="C748" s="55"/>
      <c r="D748" s="502"/>
      <c r="E748" s="502"/>
      <c r="F748" s="55"/>
    </row>
    <row r="749" spans="3:6" x14ac:dyDescent="0.2">
      <c r="C749" s="55"/>
      <c r="D749" s="502"/>
      <c r="E749" s="502"/>
      <c r="F749" s="55"/>
    </row>
    <row r="750" spans="3:6" x14ac:dyDescent="0.2">
      <c r="C750" s="55"/>
      <c r="D750" s="502"/>
      <c r="E750" s="502"/>
      <c r="F750" s="55"/>
    </row>
    <row r="751" spans="3:6" x14ac:dyDescent="0.2">
      <c r="C751" s="55"/>
      <c r="D751" s="502"/>
      <c r="E751" s="502"/>
      <c r="F751" s="55"/>
    </row>
    <row r="752" spans="3:6" x14ac:dyDescent="0.2">
      <c r="C752" s="55"/>
      <c r="D752" s="502"/>
      <c r="E752" s="502"/>
      <c r="F752" s="55"/>
    </row>
    <row r="753" spans="3:6" x14ac:dyDescent="0.2">
      <c r="C753" s="55"/>
      <c r="D753" s="502"/>
      <c r="E753" s="502"/>
      <c r="F753" s="55"/>
    </row>
    <row r="754" spans="3:6" x14ac:dyDescent="0.2">
      <c r="C754" s="55"/>
      <c r="D754" s="502"/>
      <c r="E754" s="502"/>
      <c r="F754" s="55"/>
    </row>
    <row r="755" spans="3:6" x14ac:dyDescent="0.2">
      <c r="C755" s="55"/>
      <c r="D755" s="502"/>
      <c r="E755" s="502"/>
      <c r="F755" s="55"/>
    </row>
    <row r="756" spans="3:6" x14ac:dyDescent="0.2">
      <c r="C756" s="55"/>
      <c r="D756" s="502"/>
      <c r="E756" s="502"/>
      <c r="F756" s="55"/>
    </row>
    <row r="757" spans="3:6" x14ac:dyDescent="0.2">
      <c r="C757" s="55"/>
      <c r="D757" s="502"/>
      <c r="E757" s="502"/>
      <c r="F757" s="55"/>
    </row>
    <row r="758" spans="3:6" x14ac:dyDescent="0.2">
      <c r="C758" s="55"/>
      <c r="D758" s="502"/>
      <c r="E758" s="502"/>
      <c r="F758" s="55"/>
    </row>
    <row r="759" spans="3:6" x14ac:dyDescent="0.2">
      <c r="C759" s="55"/>
      <c r="D759" s="502"/>
      <c r="E759" s="502"/>
      <c r="F759" s="55"/>
    </row>
    <row r="760" spans="3:6" x14ac:dyDescent="0.2">
      <c r="C760" s="55"/>
      <c r="D760" s="502"/>
      <c r="E760" s="502"/>
      <c r="F760" s="55"/>
    </row>
    <row r="761" spans="3:6" x14ac:dyDescent="0.2">
      <c r="C761" s="55"/>
      <c r="D761" s="502"/>
      <c r="E761" s="502"/>
      <c r="F761" s="55"/>
    </row>
    <row r="762" spans="3:6" x14ac:dyDescent="0.2">
      <c r="C762" s="55"/>
      <c r="D762" s="502"/>
      <c r="E762" s="502"/>
      <c r="F762" s="55"/>
    </row>
    <row r="763" spans="3:6" x14ac:dyDescent="0.2">
      <c r="C763" s="55"/>
      <c r="D763" s="502"/>
      <c r="E763" s="502"/>
      <c r="F763" s="55"/>
    </row>
    <row r="764" spans="3:6" x14ac:dyDescent="0.2">
      <c r="C764" s="55"/>
      <c r="D764" s="502"/>
      <c r="E764" s="502"/>
      <c r="F764" s="55"/>
    </row>
    <row r="765" spans="3:6" x14ac:dyDescent="0.2">
      <c r="C765" s="55"/>
      <c r="D765" s="502"/>
      <c r="E765" s="502"/>
      <c r="F765" s="55"/>
    </row>
    <row r="766" spans="3:6" x14ac:dyDescent="0.2">
      <c r="C766" s="55"/>
      <c r="D766" s="502"/>
      <c r="E766" s="502"/>
      <c r="F766" s="55"/>
    </row>
    <row r="767" spans="3:6" x14ac:dyDescent="0.2">
      <c r="C767" s="55"/>
      <c r="D767" s="502"/>
      <c r="E767" s="502"/>
      <c r="F767" s="55"/>
    </row>
    <row r="768" spans="3:6" x14ac:dyDescent="0.2">
      <c r="C768" s="55"/>
      <c r="D768" s="502"/>
      <c r="E768" s="502"/>
      <c r="F768" s="55"/>
    </row>
    <row r="769" spans="3:6" x14ac:dyDescent="0.2">
      <c r="C769" s="55"/>
      <c r="D769" s="502"/>
      <c r="E769" s="502"/>
      <c r="F769" s="55"/>
    </row>
    <row r="770" spans="3:6" x14ac:dyDescent="0.2">
      <c r="C770" s="55"/>
      <c r="D770" s="502"/>
      <c r="E770" s="502"/>
      <c r="F770" s="55"/>
    </row>
    <row r="771" spans="3:6" x14ac:dyDescent="0.2">
      <c r="C771" s="55"/>
      <c r="D771" s="502"/>
      <c r="E771" s="502"/>
      <c r="F771" s="55"/>
    </row>
    <row r="772" spans="3:6" x14ac:dyDescent="0.2">
      <c r="C772" s="55"/>
      <c r="D772" s="502"/>
      <c r="E772" s="502"/>
      <c r="F772" s="55"/>
    </row>
    <row r="773" spans="3:6" x14ac:dyDescent="0.2">
      <c r="C773" s="55"/>
      <c r="D773" s="502"/>
      <c r="E773" s="502"/>
      <c r="F773" s="55"/>
    </row>
    <row r="774" spans="3:6" x14ac:dyDescent="0.2">
      <c r="C774" s="55"/>
      <c r="D774" s="502"/>
      <c r="E774" s="502"/>
      <c r="F774" s="55"/>
    </row>
    <row r="775" spans="3:6" x14ac:dyDescent="0.2">
      <c r="C775" s="55"/>
      <c r="D775" s="502"/>
      <c r="E775" s="502"/>
      <c r="F775" s="55"/>
    </row>
    <row r="776" spans="3:6" x14ac:dyDescent="0.2">
      <c r="C776" s="55"/>
      <c r="D776" s="502"/>
      <c r="E776" s="502"/>
      <c r="F776" s="55"/>
    </row>
    <row r="777" spans="3:6" x14ac:dyDescent="0.2">
      <c r="C777" s="55"/>
      <c r="D777" s="502"/>
      <c r="E777" s="502"/>
      <c r="F777" s="55"/>
    </row>
    <row r="778" spans="3:6" x14ac:dyDescent="0.2">
      <c r="C778" s="55"/>
      <c r="D778" s="502"/>
      <c r="E778" s="502"/>
      <c r="F778" s="55"/>
    </row>
    <row r="779" spans="3:6" x14ac:dyDescent="0.2">
      <c r="C779" s="55"/>
      <c r="D779" s="502"/>
      <c r="E779" s="502"/>
      <c r="F779" s="55"/>
    </row>
    <row r="780" spans="3:6" x14ac:dyDescent="0.2">
      <c r="C780" s="55"/>
      <c r="D780" s="502"/>
      <c r="E780" s="502"/>
      <c r="F780" s="55"/>
    </row>
    <row r="781" spans="3:6" x14ac:dyDescent="0.2">
      <c r="C781" s="55"/>
      <c r="D781" s="502"/>
      <c r="E781" s="502"/>
      <c r="F781" s="55"/>
    </row>
    <row r="782" spans="3:6" x14ac:dyDescent="0.2">
      <c r="C782" s="55"/>
      <c r="D782" s="502"/>
      <c r="E782" s="502"/>
      <c r="F782" s="55"/>
    </row>
    <row r="783" spans="3:6" x14ac:dyDescent="0.2">
      <c r="C783" s="55"/>
      <c r="D783" s="502"/>
      <c r="E783" s="502"/>
      <c r="F783" s="55"/>
    </row>
    <row r="784" spans="3:6" x14ac:dyDescent="0.2">
      <c r="C784" s="55"/>
      <c r="D784" s="502"/>
      <c r="E784" s="502"/>
      <c r="F784" s="55"/>
    </row>
    <row r="785" spans="3:6" x14ac:dyDescent="0.2">
      <c r="C785" s="55"/>
      <c r="D785" s="502"/>
      <c r="E785" s="502"/>
      <c r="F785" s="55"/>
    </row>
    <row r="786" spans="3:6" x14ac:dyDescent="0.2">
      <c r="C786" s="55"/>
      <c r="D786" s="502"/>
      <c r="E786" s="502"/>
      <c r="F786" s="55"/>
    </row>
    <row r="787" spans="3:6" x14ac:dyDescent="0.2">
      <c r="C787" s="55"/>
      <c r="D787" s="502"/>
      <c r="E787" s="502"/>
      <c r="F787" s="55"/>
    </row>
    <row r="788" spans="3:6" x14ac:dyDescent="0.2">
      <c r="C788" s="55"/>
      <c r="D788" s="502"/>
      <c r="E788" s="502"/>
      <c r="F788" s="55"/>
    </row>
    <row r="789" spans="3:6" x14ac:dyDescent="0.2">
      <c r="C789" s="55"/>
      <c r="D789" s="502"/>
      <c r="E789" s="502"/>
      <c r="F789" s="55"/>
    </row>
    <row r="790" spans="3:6" x14ac:dyDescent="0.2">
      <c r="C790" s="55"/>
      <c r="D790" s="502"/>
      <c r="E790" s="502"/>
      <c r="F790" s="55"/>
    </row>
    <row r="791" spans="3:6" x14ac:dyDescent="0.2">
      <c r="C791" s="55"/>
      <c r="D791" s="502"/>
      <c r="E791" s="502"/>
      <c r="F791" s="55"/>
    </row>
    <row r="792" spans="3:6" x14ac:dyDescent="0.2">
      <c r="C792" s="55"/>
      <c r="D792" s="502"/>
      <c r="E792" s="502"/>
      <c r="F792" s="55"/>
    </row>
    <row r="793" spans="3:6" x14ac:dyDescent="0.2">
      <c r="C793" s="55"/>
      <c r="D793" s="502"/>
      <c r="E793" s="502"/>
      <c r="F793" s="55"/>
    </row>
    <row r="794" spans="3:6" x14ac:dyDescent="0.2">
      <c r="C794" s="55"/>
      <c r="D794" s="502"/>
      <c r="E794" s="502"/>
      <c r="F794" s="55"/>
    </row>
    <row r="795" spans="3:6" x14ac:dyDescent="0.2">
      <c r="C795" s="55"/>
      <c r="D795" s="502"/>
      <c r="E795" s="502"/>
      <c r="F795" s="55"/>
    </row>
    <row r="796" spans="3:6" x14ac:dyDescent="0.2">
      <c r="C796" s="55"/>
      <c r="D796" s="502"/>
      <c r="E796" s="502"/>
      <c r="F796" s="55"/>
    </row>
    <row r="797" spans="3:6" x14ac:dyDescent="0.2">
      <c r="C797" s="55"/>
      <c r="D797" s="502"/>
      <c r="E797" s="502"/>
      <c r="F797" s="55"/>
    </row>
    <row r="798" spans="3:6" x14ac:dyDescent="0.2">
      <c r="C798" s="55"/>
      <c r="D798" s="502"/>
      <c r="E798" s="502"/>
      <c r="F798" s="55"/>
    </row>
    <row r="799" spans="3:6" x14ac:dyDescent="0.2">
      <c r="C799" s="55"/>
      <c r="D799" s="502"/>
      <c r="E799" s="502"/>
      <c r="F799" s="55"/>
    </row>
    <row r="800" spans="3:6" x14ac:dyDescent="0.2">
      <c r="C800" s="55"/>
      <c r="D800" s="502"/>
      <c r="E800" s="502"/>
      <c r="F800" s="55"/>
    </row>
    <row r="801" spans="3:6" x14ac:dyDescent="0.2">
      <c r="C801" s="55"/>
      <c r="D801" s="502"/>
      <c r="E801" s="502"/>
      <c r="F801" s="55"/>
    </row>
    <row r="802" spans="3:6" x14ac:dyDescent="0.2">
      <c r="C802" s="55"/>
      <c r="D802" s="502"/>
      <c r="E802" s="502"/>
      <c r="F802" s="55"/>
    </row>
    <row r="803" spans="3:6" x14ac:dyDescent="0.2">
      <c r="C803" s="55"/>
      <c r="D803" s="502"/>
      <c r="E803" s="502"/>
      <c r="F803" s="55"/>
    </row>
    <row r="804" spans="3:6" x14ac:dyDescent="0.2">
      <c r="C804" s="55"/>
      <c r="D804" s="502"/>
      <c r="E804" s="502"/>
      <c r="F804" s="55"/>
    </row>
    <row r="805" spans="3:6" x14ac:dyDescent="0.2">
      <c r="C805" s="55"/>
      <c r="D805" s="502"/>
      <c r="E805" s="502"/>
      <c r="F805" s="55"/>
    </row>
    <row r="806" spans="3:6" x14ac:dyDescent="0.2">
      <c r="C806" s="55"/>
      <c r="D806" s="502"/>
      <c r="E806" s="502"/>
      <c r="F806" s="55"/>
    </row>
    <row r="807" spans="3:6" x14ac:dyDescent="0.2">
      <c r="C807" s="55"/>
      <c r="D807" s="502"/>
      <c r="E807" s="502"/>
      <c r="F807" s="55"/>
    </row>
    <row r="808" spans="3:6" x14ac:dyDescent="0.2">
      <c r="C808" s="55"/>
      <c r="D808" s="502"/>
      <c r="E808" s="502"/>
      <c r="F808" s="55"/>
    </row>
    <row r="809" spans="3:6" x14ac:dyDescent="0.2">
      <c r="C809" s="55"/>
      <c r="D809" s="502"/>
      <c r="E809" s="502"/>
      <c r="F809" s="55"/>
    </row>
    <row r="810" spans="3:6" x14ac:dyDescent="0.2">
      <c r="C810" s="55"/>
      <c r="D810" s="502"/>
      <c r="E810" s="502"/>
      <c r="F810" s="55"/>
    </row>
    <row r="811" spans="3:6" x14ac:dyDescent="0.2">
      <c r="C811" s="55"/>
      <c r="D811" s="502"/>
      <c r="E811" s="502"/>
      <c r="F811" s="55"/>
    </row>
    <row r="812" spans="3:6" x14ac:dyDescent="0.2">
      <c r="C812" s="55"/>
      <c r="D812" s="502"/>
      <c r="E812" s="502"/>
      <c r="F812" s="55"/>
    </row>
    <row r="813" spans="3:6" x14ac:dyDescent="0.2">
      <c r="C813" s="55"/>
      <c r="D813" s="502"/>
      <c r="E813" s="502"/>
      <c r="F813" s="55"/>
    </row>
    <row r="814" spans="3:6" x14ac:dyDescent="0.2">
      <c r="C814" s="55"/>
      <c r="D814" s="502"/>
      <c r="E814" s="502"/>
      <c r="F814" s="55"/>
    </row>
    <row r="815" spans="3:6" x14ac:dyDescent="0.2">
      <c r="C815" s="55"/>
      <c r="D815" s="502"/>
      <c r="E815" s="502"/>
      <c r="F815" s="55"/>
    </row>
    <row r="816" spans="3:6" x14ac:dyDescent="0.2">
      <c r="C816" s="55"/>
      <c r="D816" s="502"/>
      <c r="E816" s="502"/>
      <c r="F816" s="55"/>
    </row>
    <row r="817" spans="3:6" x14ac:dyDescent="0.2">
      <c r="C817" s="55"/>
      <c r="D817" s="502"/>
      <c r="E817" s="502"/>
      <c r="F817" s="55"/>
    </row>
    <row r="818" spans="3:6" x14ac:dyDescent="0.2">
      <c r="C818" s="55"/>
      <c r="D818" s="502"/>
      <c r="E818" s="502"/>
      <c r="F818" s="55"/>
    </row>
    <row r="819" spans="3:6" x14ac:dyDescent="0.2">
      <c r="C819" s="55"/>
      <c r="D819" s="502"/>
      <c r="E819" s="502"/>
      <c r="F819" s="55"/>
    </row>
    <row r="820" spans="3:6" x14ac:dyDescent="0.2">
      <c r="C820" s="55"/>
      <c r="D820" s="502"/>
      <c r="E820" s="502"/>
      <c r="F820" s="55"/>
    </row>
    <row r="821" spans="3:6" x14ac:dyDescent="0.2">
      <c r="C821" s="55"/>
      <c r="D821" s="502"/>
      <c r="E821" s="502"/>
      <c r="F821" s="55"/>
    </row>
    <row r="822" spans="3:6" x14ac:dyDescent="0.2">
      <c r="C822" s="55"/>
      <c r="D822" s="502"/>
      <c r="E822" s="502"/>
      <c r="F822" s="55"/>
    </row>
    <row r="823" spans="3:6" x14ac:dyDescent="0.2">
      <c r="C823" s="55"/>
      <c r="D823" s="502"/>
      <c r="E823" s="502"/>
      <c r="F823" s="55"/>
    </row>
    <row r="824" spans="3:6" x14ac:dyDescent="0.2">
      <c r="C824" s="55"/>
      <c r="D824" s="502"/>
      <c r="E824" s="502"/>
      <c r="F824" s="55"/>
    </row>
    <row r="825" spans="3:6" x14ac:dyDescent="0.2">
      <c r="C825" s="55"/>
      <c r="D825" s="502"/>
      <c r="E825" s="502"/>
      <c r="F825" s="55"/>
    </row>
    <row r="826" spans="3:6" x14ac:dyDescent="0.2">
      <c r="C826" s="55"/>
      <c r="D826" s="502"/>
      <c r="E826" s="502"/>
      <c r="F826" s="55"/>
    </row>
    <row r="827" spans="3:6" x14ac:dyDescent="0.2">
      <c r="C827" s="55"/>
      <c r="D827" s="502"/>
      <c r="E827" s="502"/>
      <c r="F827" s="55"/>
    </row>
    <row r="828" spans="3:6" x14ac:dyDescent="0.2">
      <c r="C828" s="55"/>
      <c r="D828" s="502"/>
      <c r="E828" s="502"/>
      <c r="F828" s="55"/>
    </row>
    <row r="829" spans="3:6" x14ac:dyDescent="0.2">
      <c r="C829" s="55"/>
      <c r="D829" s="502"/>
      <c r="E829" s="502"/>
      <c r="F829" s="55"/>
    </row>
    <row r="830" spans="3:6" x14ac:dyDescent="0.2">
      <c r="C830" s="55"/>
      <c r="D830" s="502"/>
      <c r="E830" s="502"/>
      <c r="F830" s="55"/>
    </row>
    <row r="831" spans="3:6" x14ac:dyDescent="0.2">
      <c r="C831" s="55"/>
      <c r="D831" s="502"/>
      <c r="E831" s="502"/>
      <c r="F831" s="55"/>
    </row>
    <row r="832" spans="3:6" x14ac:dyDescent="0.2">
      <c r="C832" s="55"/>
      <c r="D832" s="502"/>
      <c r="E832" s="502"/>
      <c r="F832" s="55"/>
    </row>
    <row r="833" spans="3:6" x14ac:dyDescent="0.2">
      <c r="C833" s="55"/>
      <c r="D833" s="502"/>
      <c r="E833" s="502"/>
      <c r="F833" s="55"/>
    </row>
    <row r="834" spans="3:6" x14ac:dyDescent="0.2">
      <c r="C834" s="55"/>
      <c r="D834" s="502"/>
      <c r="E834" s="502"/>
      <c r="F834" s="55"/>
    </row>
    <row r="835" spans="3:6" x14ac:dyDescent="0.2">
      <c r="C835" s="55"/>
      <c r="D835" s="502"/>
      <c r="E835" s="502"/>
      <c r="F835" s="55"/>
    </row>
    <row r="836" spans="3:6" x14ac:dyDescent="0.2">
      <c r="C836" s="55"/>
      <c r="D836" s="502"/>
      <c r="E836" s="502"/>
      <c r="F836" s="55"/>
    </row>
    <row r="837" spans="3:6" x14ac:dyDescent="0.2">
      <c r="C837" s="55"/>
      <c r="D837" s="502"/>
      <c r="E837" s="502"/>
      <c r="F837" s="55"/>
    </row>
    <row r="838" spans="3:6" x14ac:dyDescent="0.2">
      <c r="C838" s="55"/>
      <c r="D838" s="502"/>
      <c r="E838" s="502"/>
      <c r="F838" s="55"/>
    </row>
    <row r="839" spans="3:6" x14ac:dyDescent="0.2">
      <c r="C839" s="55"/>
      <c r="D839" s="502"/>
      <c r="E839" s="502"/>
      <c r="F839" s="55"/>
    </row>
    <row r="840" spans="3:6" x14ac:dyDescent="0.2">
      <c r="C840" s="55"/>
      <c r="D840" s="502"/>
      <c r="E840" s="502"/>
      <c r="F840" s="55"/>
    </row>
    <row r="841" spans="3:6" x14ac:dyDescent="0.2">
      <c r="C841" s="55"/>
      <c r="D841" s="502"/>
      <c r="E841" s="502"/>
      <c r="F841" s="55"/>
    </row>
    <row r="842" spans="3:6" x14ac:dyDescent="0.2">
      <c r="C842" s="55"/>
      <c r="D842" s="502"/>
      <c r="E842" s="502"/>
      <c r="F842" s="55"/>
    </row>
    <row r="843" spans="3:6" x14ac:dyDescent="0.2">
      <c r="C843" s="55"/>
      <c r="D843" s="502"/>
      <c r="E843" s="502"/>
      <c r="F843" s="55"/>
    </row>
    <row r="844" spans="3:6" x14ac:dyDescent="0.2">
      <c r="C844" s="55"/>
      <c r="D844" s="502"/>
      <c r="E844" s="502"/>
      <c r="F844" s="55"/>
    </row>
    <row r="845" spans="3:6" x14ac:dyDescent="0.2">
      <c r="C845" s="55"/>
      <c r="D845" s="502"/>
      <c r="E845" s="502"/>
      <c r="F845" s="55"/>
    </row>
    <row r="846" spans="3:6" x14ac:dyDescent="0.2">
      <c r="C846" s="55"/>
      <c r="D846" s="502"/>
      <c r="E846" s="502"/>
      <c r="F846" s="55"/>
    </row>
    <row r="847" spans="3:6" x14ac:dyDescent="0.2">
      <c r="C847" s="55"/>
      <c r="D847" s="502"/>
      <c r="E847" s="502"/>
      <c r="F847" s="55"/>
    </row>
    <row r="848" spans="3:6" x14ac:dyDescent="0.2">
      <c r="C848" s="55"/>
      <c r="D848" s="502"/>
      <c r="E848" s="502"/>
      <c r="F848" s="55"/>
    </row>
    <row r="849" spans="3:6" x14ac:dyDescent="0.2">
      <c r="C849" s="55"/>
      <c r="D849" s="502"/>
      <c r="E849" s="502"/>
      <c r="F849" s="55"/>
    </row>
    <row r="850" spans="3:6" x14ac:dyDescent="0.2">
      <c r="C850" s="55"/>
      <c r="D850" s="502"/>
      <c r="E850" s="502"/>
      <c r="F850" s="55"/>
    </row>
    <row r="851" spans="3:6" x14ac:dyDescent="0.2">
      <c r="C851" s="55"/>
      <c r="D851" s="502"/>
      <c r="E851" s="502"/>
      <c r="F851" s="55"/>
    </row>
    <row r="852" spans="3:6" x14ac:dyDescent="0.2">
      <c r="C852" s="55"/>
      <c r="D852" s="502"/>
      <c r="E852" s="502"/>
      <c r="F852" s="55"/>
    </row>
    <row r="853" spans="3:6" x14ac:dyDescent="0.2">
      <c r="C853" s="55"/>
      <c r="D853" s="502"/>
      <c r="E853" s="502"/>
      <c r="F853" s="55"/>
    </row>
    <row r="854" spans="3:6" x14ac:dyDescent="0.2">
      <c r="C854" s="55"/>
      <c r="D854" s="502"/>
      <c r="E854" s="502"/>
      <c r="F854" s="55"/>
    </row>
    <row r="855" spans="3:6" x14ac:dyDescent="0.2">
      <c r="C855" s="55"/>
      <c r="D855" s="502"/>
      <c r="E855" s="502"/>
      <c r="F855" s="55"/>
    </row>
    <row r="856" spans="3:6" x14ac:dyDescent="0.2">
      <c r="C856" s="55"/>
      <c r="D856" s="502"/>
      <c r="E856" s="502"/>
      <c r="F856" s="55"/>
    </row>
    <row r="857" spans="3:6" x14ac:dyDescent="0.2">
      <c r="C857" s="55"/>
      <c r="D857" s="502"/>
      <c r="E857" s="502"/>
      <c r="F857" s="55"/>
    </row>
    <row r="858" spans="3:6" x14ac:dyDescent="0.2">
      <c r="C858" s="55"/>
      <c r="D858" s="502"/>
      <c r="E858" s="502"/>
      <c r="F858" s="55"/>
    </row>
    <row r="859" spans="3:6" x14ac:dyDescent="0.2">
      <c r="C859" s="55"/>
      <c r="D859" s="502"/>
      <c r="E859" s="502"/>
      <c r="F859" s="55"/>
    </row>
    <row r="860" spans="3:6" x14ac:dyDescent="0.2">
      <c r="C860" s="55"/>
      <c r="D860" s="502"/>
      <c r="E860" s="502"/>
      <c r="F860" s="55"/>
    </row>
    <row r="861" spans="3:6" x14ac:dyDescent="0.2">
      <c r="C861" s="55"/>
      <c r="D861" s="502"/>
      <c r="E861" s="502"/>
      <c r="F861" s="55"/>
    </row>
    <row r="862" spans="3:6" x14ac:dyDescent="0.2">
      <c r="C862" s="55"/>
      <c r="D862" s="502"/>
      <c r="E862" s="502"/>
      <c r="F862" s="55"/>
    </row>
    <row r="863" spans="3:6" x14ac:dyDescent="0.2">
      <c r="C863" s="55"/>
      <c r="D863" s="502"/>
      <c r="E863" s="502"/>
      <c r="F863" s="55"/>
    </row>
    <row r="864" spans="3:6" x14ac:dyDescent="0.2">
      <c r="C864" s="55"/>
      <c r="D864" s="502"/>
      <c r="E864" s="502"/>
      <c r="F864" s="55"/>
    </row>
    <row r="865" spans="3:6" x14ac:dyDescent="0.2">
      <c r="C865" s="55"/>
      <c r="D865" s="502"/>
      <c r="E865" s="502"/>
      <c r="F865" s="55"/>
    </row>
    <row r="866" spans="3:6" x14ac:dyDescent="0.2">
      <c r="C866" s="55"/>
      <c r="D866" s="502"/>
      <c r="E866" s="502"/>
      <c r="F866" s="55"/>
    </row>
    <row r="867" spans="3:6" x14ac:dyDescent="0.2">
      <c r="C867" s="55"/>
      <c r="D867" s="502"/>
      <c r="E867" s="502"/>
      <c r="F867" s="55"/>
    </row>
    <row r="868" spans="3:6" x14ac:dyDescent="0.2">
      <c r="C868" s="55"/>
      <c r="D868" s="502"/>
      <c r="E868" s="502"/>
      <c r="F868" s="55"/>
    </row>
    <row r="869" spans="3:6" x14ac:dyDescent="0.2">
      <c r="C869" s="55"/>
      <c r="D869" s="502"/>
      <c r="E869" s="502"/>
      <c r="F869" s="55"/>
    </row>
    <row r="870" spans="3:6" x14ac:dyDescent="0.2">
      <c r="C870" s="55"/>
      <c r="D870" s="502"/>
      <c r="E870" s="502"/>
      <c r="F870" s="55"/>
    </row>
    <row r="871" spans="3:6" x14ac:dyDescent="0.2">
      <c r="C871" s="55"/>
      <c r="D871" s="502"/>
      <c r="E871" s="502"/>
      <c r="F871" s="55"/>
    </row>
    <row r="872" spans="3:6" x14ac:dyDescent="0.2">
      <c r="C872" s="55"/>
      <c r="D872" s="502"/>
      <c r="E872" s="502"/>
      <c r="F872" s="55"/>
    </row>
    <row r="873" spans="3:6" x14ac:dyDescent="0.2">
      <c r="C873" s="55"/>
      <c r="D873" s="502"/>
      <c r="E873" s="502"/>
      <c r="F873" s="55"/>
    </row>
    <row r="874" spans="3:6" x14ac:dyDescent="0.2">
      <c r="C874" s="55"/>
      <c r="D874" s="502"/>
      <c r="E874" s="502"/>
      <c r="F874" s="55"/>
    </row>
    <row r="875" spans="3:6" x14ac:dyDescent="0.2">
      <c r="C875" s="55"/>
      <c r="D875" s="502"/>
      <c r="E875" s="502"/>
      <c r="F875" s="55"/>
    </row>
    <row r="876" spans="3:6" x14ac:dyDescent="0.2">
      <c r="C876" s="55"/>
      <c r="D876" s="502"/>
      <c r="E876" s="502"/>
      <c r="F876" s="55"/>
    </row>
    <row r="877" spans="3:6" x14ac:dyDescent="0.2">
      <c r="C877" s="55"/>
      <c r="D877" s="502"/>
      <c r="E877" s="502"/>
      <c r="F877" s="55"/>
    </row>
    <row r="878" spans="3:6" x14ac:dyDescent="0.2">
      <c r="C878" s="55"/>
      <c r="D878" s="502"/>
      <c r="E878" s="502"/>
      <c r="F878" s="55"/>
    </row>
    <row r="879" spans="3:6" x14ac:dyDescent="0.2">
      <c r="C879" s="55"/>
      <c r="D879" s="502"/>
      <c r="E879" s="502"/>
      <c r="F879" s="55"/>
    </row>
    <row r="880" spans="3:6" x14ac:dyDescent="0.2">
      <c r="C880" s="55"/>
      <c r="D880" s="502"/>
      <c r="E880" s="502"/>
      <c r="F880" s="55"/>
    </row>
    <row r="881" spans="3:6" x14ac:dyDescent="0.2">
      <c r="C881" s="55"/>
      <c r="D881" s="502"/>
      <c r="E881" s="502"/>
      <c r="F881" s="55"/>
    </row>
    <row r="882" spans="3:6" x14ac:dyDescent="0.2">
      <c r="C882" s="55"/>
      <c r="D882" s="502"/>
      <c r="E882" s="502"/>
      <c r="F882" s="55"/>
    </row>
    <row r="883" spans="3:6" x14ac:dyDescent="0.2">
      <c r="C883" s="55"/>
      <c r="D883" s="502"/>
      <c r="E883" s="502"/>
      <c r="F883" s="55"/>
    </row>
    <row r="884" spans="3:6" x14ac:dyDescent="0.2">
      <c r="C884" s="55"/>
      <c r="D884" s="502"/>
      <c r="E884" s="502"/>
      <c r="F884" s="55"/>
    </row>
    <row r="885" spans="3:6" x14ac:dyDescent="0.2">
      <c r="C885" s="55"/>
      <c r="D885" s="502"/>
      <c r="E885" s="502"/>
      <c r="F885" s="55"/>
    </row>
    <row r="886" spans="3:6" x14ac:dyDescent="0.2">
      <c r="C886" s="55"/>
      <c r="D886" s="502"/>
      <c r="E886" s="502"/>
      <c r="F886" s="55"/>
    </row>
    <row r="887" spans="3:6" x14ac:dyDescent="0.2">
      <c r="C887" s="55"/>
      <c r="D887" s="502"/>
      <c r="E887" s="502"/>
      <c r="F887" s="55"/>
    </row>
    <row r="888" spans="3:6" x14ac:dyDescent="0.2">
      <c r="C888" s="55"/>
      <c r="D888" s="502"/>
      <c r="E888" s="502"/>
      <c r="F888" s="55"/>
    </row>
    <row r="889" spans="3:6" x14ac:dyDescent="0.2">
      <c r="C889" s="55"/>
      <c r="D889" s="502"/>
      <c r="E889" s="502"/>
      <c r="F889" s="55"/>
    </row>
    <row r="890" spans="3:6" x14ac:dyDescent="0.2">
      <c r="C890" s="55"/>
      <c r="D890" s="502"/>
      <c r="E890" s="502"/>
      <c r="F890" s="55"/>
    </row>
    <row r="891" spans="3:6" x14ac:dyDescent="0.2">
      <c r="C891" s="55"/>
      <c r="D891" s="502"/>
      <c r="E891" s="502"/>
      <c r="F891" s="55"/>
    </row>
    <row r="892" spans="3:6" x14ac:dyDescent="0.2">
      <c r="C892" s="55"/>
      <c r="D892" s="502"/>
      <c r="E892" s="502"/>
      <c r="F892" s="55"/>
    </row>
    <row r="893" spans="3:6" x14ac:dyDescent="0.2">
      <c r="C893" s="55"/>
      <c r="D893" s="502"/>
      <c r="E893" s="502"/>
      <c r="F893" s="55"/>
    </row>
    <row r="894" spans="3:6" x14ac:dyDescent="0.2">
      <c r="C894" s="55"/>
      <c r="D894" s="502"/>
      <c r="E894" s="502"/>
      <c r="F894" s="55"/>
    </row>
    <row r="895" spans="3:6" x14ac:dyDescent="0.2">
      <c r="C895" s="55"/>
      <c r="D895" s="502"/>
      <c r="E895" s="502"/>
      <c r="F895" s="55"/>
    </row>
    <row r="896" spans="3:6" x14ac:dyDescent="0.2">
      <c r="C896" s="55"/>
      <c r="D896" s="502"/>
      <c r="E896" s="502"/>
      <c r="F896" s="55"/>
    </row>
    <row r="897" spans="3:6" x14ac:dyDescent="0.2">
      <c r="C897" s="55"/>
      <c r="D897" s="502"/>
      <c r="E897" s="502"/>
      <c r="F897" s="55"/>
    </row>
    <row r="898" spans="3:6" x14ac:dyDescent="0.2">
      <c r="C898" s="55"/>
      <c r="D898" s="502"/>
      <c r="E898" s="502"/>
      <c r="F898" s="55"/>
    </row>
    <row r="899" spans="3:6" x14ac:dyDescent="0.2">
      <c r="C899" s="55"/>
      <c r="D899" s="502"/>
      <c r="E899" s="502"/>
      <c r="F899" s="55"/>
    </row>
    <row r="900" spans="3:6" x14ac:dyDescent="0.2">
      <c r="C900" s="55"/>
      <c r="D900" s="502"/>
      <c r="E900" s="502"/>
      <c r="F900" s="55"/>
    </row>
    <row r="901" spans="3:6" x14ac:dyDescent="0.2">
      <c r="C901" s="55"/>
      <c r="D901" s="502"/>
      <c r="E901" s="502"/>
      <c r="F901" s="55"/>
    </row>
    <row r="902" spans="3:6" x14ac:dyDescent="0.2">
      <c r="C902" s="55"/>
      <c r="D902" s="502"/>
      <c r="E902" s="502"/>
      <c r="F902" s="55"/>
    </row>
    <row r="903" spans="3:6" x14ac:dyDescent="0.2">
      <c r="C903" s="55"/>
      <c r="D903" s="502"/>
      <c r="E903" s="502"/>
      <c r="F903" s="55"/>
    </row>
    <row r="904" spans="3:6" x14ac:dyDescent="0.2">
      <c r="C904" s="55"/>
      <c r="D904" s="502"/>
      <c r="E904" s="502"/>
      <c r="F904" s="55"/>
    </row>
    <row r="905" spans="3:6" x14ac:dyDescent="0.2">
      <c r="C905" s="55"/>
      <c r="D905" s="502"/>
      <c r="E905" s="502"/>
      <c r="F905" s="55"/>
    </row>
    <row r="906" spans="3:6" x14ac:dyDescent="0.2">
      <c r="C906" s="55"/>
      <c r="D906" s="502"/>
      <c r="E906" s="502"/>
      <c r="F906" s="55"/>
    </row>
    <row r="907" spans="3:6" x14ac:dyDescent="0.2">
      <c r="C907" s="55"/>
      <c r="D907" s="502"/>
      <c r="E907" s="502"/>
      <c r="F907" s="55"/>
    </row>
    <row r="908" spans="3:6" x14ac:dyDescent="0.2">
      <c r="C908" s="55"/>
      <c r="D908" s="502"/>
      <c r="E908" s="502"/>
      <c r="F908" s="55"/>
    </row>
    <row r="909" spans="3:6" x14ac:dyDescent="0.2">
      <c r="C909" s="55"/>
      <c r="D909" s="502"/>
      <c r="E909" s="502"/>
      <c r="F909" s="55"/>
    </row>
    <row r="910" spans="3:6" x14ac:dyDescent="0.2">
      <c r="C910" s="55"/>
      <c r="D910" s="502"/>
      <c r="E910" s="502"/>
      <c r="F910" s="55"/>
    </row>
    <row r="911" spans="3:6" x14ac:dyDescent="0.2">
      <c r="C911" s="55"/>
      <c r="D911" s="502"/>
      <c r="E911" s="502"/>
      <c r="F911" s="55"/>
    </row>
    <row r="912" spans="3:6" x14ac:dyDescent="0.2">
      <c r="C912" s="55"/>
      <c r="D912" s="502"/>
      <c r="E912" s="502"/>
      <c r="F912" s="55"/>
    </row>
    <row r="913" spans="3:6" x14ac:dyDescent="0.2">
      <c r="C913" s="55"/>
      <c r="D913" s="502"/>
      <c r="E913" s="502"/>
      <c r="F913" s="55"/>
    </row>
    <row r="914" spans="3:6" x14ac:dyDescent="0.2">
      <c r="C914" s="55"/>
      <c r="D914" s="502"/>
      <c r="E914" s="502"/>
      <c r="F914" s="55"/>
    </row>
    <row r="915" spans="3:6" x14ac:dyDescent="0.2">
      <c r="C915" s="55"/>
      <c r="D915" s="502"/>
      <c r="E915" s="502"/>
      <c r="F915" s="55"/>
    </row>
    <row r="916" spans="3:6" x14ac:dyDescent="0.2">
      <c r="C916" s="55"/>
      <c r="D916" s="502"/>
      <c r="E916" s="502"/>
      <c r="F916" s="55"/>
    </row>
    <row r="917" spans="3:6" x14ac:dyDescent="0.2">
      <c r="C917" s="55"/>
      <c r="D917" s="502"/>
      <c r="E917" s="502"/>
      <c r="F917" s="55"/>
    </row>
    <row r="918" spans="3:6" x14ac:dyDescent="0.2">
      <c r="C918" s="55"/>
      <c r="D918" s="502"/>
      <c r="E918" s="502"/>
      <c r="F918" s="55"/>
    </row>
    <row r="919" spans="3:6" x14ac:dyDescent="0.2">
      <c r="C919" s="55"/>
      <c r="D919" s="502"/>
      <c r="E919" s="502"/>
      <c r="F919" s="55"/>
    </row>
    <row r="920" spans="3:6" x14ac:dyDescent="0.2">
      <c r="C920" s="55"/>
      <c r="D920" s="502"/>
      <c r="E920" s="502"/>
      <c r="F920" s="55"/>
    </row>
    <row r="921" spans="3:6" x14ac:dyDescent="0.2">
      <c r="C921" s="55"/>
      <c r="D921" s="502"/>
      <c r="E921" s="502"/>
      <c r="F921" s="55"/>
    </row>
    <row r="922" spans="3:6" x14ac:dyDescent="0.2">
      <c r="C922" s="55"/>
      <c r="D922" s="502"/>
      <c r="E922" s="502"/>
      <c r="F922" s="55"/>
    </row>
    <row r="923" spans="3:6" x14ac:dyDescent="0.2">
      <c r="C923" s="55"/>
      <c r="D923" s="502"/>
      <c r="E923" s="502"/>
      <c r="F923" s="55"/>
    </row>
    <row r="924" spans="3:6" x14ac:dyDescent="0.2">
      <c r="C924" s="55"/>
      <c r="D924" s="502"/>
      <c r="E924" s="502"/>
      <c r="F924" s="55"/>
    </row>
    <row r="925" spans="3:6" x14ac:dyDescent="0.2">
      <c r="C925" s="55"/>
      <c r="D925" s="502"/>
      <c r="E925" s="502"/>
      <c r="F925" s="55"/>
    </row>
    <row r="926" spans="3:6" x14ac:dyDescent="0.2">
      <c r="C926" s="55"/>
      <c r="D926" s="502"/>
      <c r="E926" s="502"/>
      <c r="F926" s="55"/>
    </row>
    <row r="927" spans="3:6" x14ac:dyDescent="0.2">
      <c r="C927" s="55"/>
      <c r="D927" s="502"/>
      <c r="E927" s="502"/>
      <c r="F927" s="55"/>
    </row>
    <row r="928" spans="3:6" x14ac:dyDescent="0.2">
      <c r="C928" s="55"/>
      <c r="D928" s="502"/>
      <c r="E928" s="502"/>
      <c r="F928" s="55"/>
    </row>
    <row r="929" spans="3:6" x14ac:dyDescent="0.2">
      <c r="C929" s="55"/>
      <c r="D929" s="502"/>
      <c r="E929" s="502"/>
      <c r="F929" s="55"/>
    </row>
    <row r="930" spans="3:6" x14ac:dyDescent="0.2">
      <c r="C930" s="55"/>
      <c r="D930" s="502"/>
      <c r="E930" s="502"/>
      <c r="F930" s="55"/>
    </row>
    <row r="931" spans="3:6" x14ac:dyDescent="0.2">
      <c r="C931" s="55"/>
      <c r="D931" s="502"/>
      <c r="E931" s="502"/>
      <c r="F931" s="55"/>
    </row>
    <row r="932" spans="3:6" x14ac:dyDescent="0.2">
      <c r="C932" s="55"/>
      <c r="D932" s="502"/>
      <c r="E932" s="502"/>
      <c r="F932" s="55"/>
    </row>
    <row r="933" spans="3:6" x14ac:dyDescent="0.2">
      <c r="C933" s="55"/>
      <c r="D933" s="502"/>
      <c r="E933" s="502"/>
      <c r="F933" s="55"/>
    </row>
    <row r="934" spans="3:6" x14ac:dyDescent="0.2">
      <c r="C934" s="55"/>
      <c r="D934" s="502"/>
      <c r="E934" s="502"/>
      <c r="F934" s="55"/>
    </row>
    <row r="935" spans="3:6" x14ac:dyDescent="0.2">
      <c r="C935" s="55"/>
      <c r="D935" s="502"/>
      <c r="E935" s="502"/>
      <c r="F935" s="55"/>
    </row>
    <row r="936" spans="3:6" x14ac:dyDescent="0.2">
      <c r="C936" s="55"/>
      <c r="D936" s="502"/>
      <c r="E936" s="502"/>
      <c r="F936" s="55"/>
    </row>
    <row r="937" spans="3:6" x14ac:dyDescent="0.2">
      <c r="C937" s="55"/>
      <c r="D937" s="502"/>
      <c r="E937" s="502"/>
      <c r="F937" s="55"/>
    </row>
    <row r="938" spans="3:6" x14ac:dyDescent="0.2">
      <c r="C938" s="55"/>
      <c r="D938" s="502"/>
      <c r="E938" s="502"/>
      <c r="F938" s="55"/>
    </row>
    <row r="939" spans="3:6" x14ac:dyDescent="0.2">
      <c r="C939" s="55"/>
      <c r="D939" s="502"/>
      <c r="E939" s="502"/>
      <c r="F939" s="55"/>
    </row>
    <row r="940" spans="3:6" x14ac:dyDescent="0.2">
      <c r="C940" s="55"/>
      <c r="D940" s="502"/>
      <c r="E940" s="502"/>
      <c r="F940" s="55"/>
    </row>
    <row r="941" spans="3:6" x14ac:dyDescent="0.2">
      <c r="C941" s="55"/>
      <c r="D941" s="502"/>
      <c r="E941" s="502"/>
      <c r="F941" s="55"/>
    </row>
    <row r="942" spans="3:6" x14ac:dyDescent="0.2">
      <c r="C942" s="55"/>
      <c r="D942" s="502"/>
      <c r="E942" s="502"/>
      <c r="F942" s="55"/>
    </row>
    <row r="943" spans="3:6" x14ac:dyDescent="0.2">
      <c r="C943" s="55"/>
      <c r="D943" s="502"/>
      <c r="E943" s="502"/>
      <c r="F943" s="55"/>
    </row>
    <row r="944" spans="3:6" x14ac:dyDescent="0.2">
      <c r="C944" s="55"/>
      <c r="D944" s="502"/>
      <c r="E944" s="502"/>
      <c r="F944" s="55"/>
    </row>
    <row r="945" spans="3:6" x14ac:dyDescent="0.2">
      <c r="C945" s="55"/>
      <c r="D945" s="502"/>
      <c r="E945" s="502"/>
      <c r="F945" s="55"/>
    </row>
    <row r="946" spans="3:6" x14ac:dyDescent="0.2">
      <c r="C946" s="55"/>
      <c r="D946" s="502"/>
      <c r="E946" s="502"/>
      <c r="F946" s="55"/>
    </row>
    <row r="947" spans="3:6" x14ac:dyDescent="0.2">
      <c r="C947" s="55"/>
      <c r="D947" s="502"/>
      <c r="E947" s="502"/>
      <c r="F947" s="55"/>
    </row>
  </sheetData>
  <mergeCells count="12">
    <mergeCell ref="D164:F164"/>
    <mergeCell ref="A20:F20"/>
    <mergeCell ref="A23:A24"/>
    <mergeCell ref="B23:B24"/>
    <mergeCell ref="C23:C24"/>
    <mergeCell ref="D23:D24"/>
    <mergeCell ref="A21:F21"/>
    <mergeCell ref="D2:F5"/>
    <mergeCell ref="D7:F10"/>
    <mergeCell ref="D13:F16"/>
    <mergeCell ref="D162:F162"/>
    <mergeCell ref="A19:F19"/>
  </mergeCells>
  <phoneticPr fontId="6" type="noConversion"/>
  <printOptions horizontalCentered="1"/>
  <pageMargins left="0" right="0" top="0" bottom="0" header="0" footer="0"/>
  <pageSetup scale="85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6"/>
  <sheetViews>
    <sheetView topLeftCell="A313" zoomScaleNormal="100" workbookViewId="0">
      <selection activeCell="I321" sqref="I321"/>
    </sheetView>
  </sheetViews>
  <sheetFormatPr defaultRowHeight="15" x14ac:dyDescent="0.2"/>
  <cols>
    <col min="1" max="1" width="5.140625" style="3" customWidth="1"/>
    <col min="2" max="2" width="6.42578125" style="4" customWidth="1"/>
    <col min="3" max="3" width="6.28515625" style="5" customWidth="1"/>
    <col min="4" max="4" width="5.7109375" style="6" customWidth="1"/>
    <col min="5" max="5" width="58.28515625" style="11" customWidth="1"/>
    <col min="6" max="6" width="22.85546875" style="7" customWidth="1"/>
    <col min="7" max="7" width="21.7109375" style="7" customWidth="1"/>
    <col min="8" max="8" width="19" style="7" customWidth="1"/>
    <col min="9" max="9" width="19.5703125" style="7" bestFit="1" customWidth="1"/>
    <col min="10" max="10" width="9.140625" style="7"/>
    <col min="11" max="11" width="14.28515625" style="7" bestFit="1" customWidth="1"/>
    <col min="12" max="16384" width="9.140625" style="7"/>
  </cols>
  <sheetData>
    <row r="1" spans="1:14" s="55" customFormat="1" ht="12.75" x14ac:dyDescent="0.2">
      <c r="A1" s="54"/>
      <c r="B1" s="58"/>
      <c r="C1" s="54"/>
      <c r="D1" s="497"/>
      <c r="E1" s="497"/>
      <c r="F1" s="660"/>
      <c r="G1" s="660"/>
      <c r="H1" s="660"/>
    </row>
    <row r="2" spans="1:14" s="55" customFormat="1" ht="12.75" customHeight="1" x14ac:dyDescent="0.2">
      <c r="A2" s="54"/>
      <c r="B2" s="58"/>
      <c r="C2" s="54"/>
      <c r="D2" s="495" t="s">
        <v>863</v>
      </c>
      <c r="E2" s="495"/>
      <c r="F2" s="257"/>
      <c r="G2" s="502"/>
      <c r="H2" s="502"/>
    </row>
    <row r="3" spans="1:14" s="55" customFormat="1" ht="12.75" customHeight="1" x14ac:dyDescent="0.2">
      <c r="A3" s="54"/>
      <c r="B3" s="58"/>
      <c r="C3" s="54"/>
      <c r="D3" s="495"/>
      <c r="E3" s="495"/>
      <c r="F3" s="652"/>
      <c r="G3" s="652"/>
      <c r="H3" s="652"/>
    </row>
    <row r="4" spans="1:14" s="55" customFormat="1" ht="12.75" customHeight="1" x14ac:dyDescent="0.2">
      <c r="A4" s="54"/>
      <c r="B4" s="58"/>
      <c r="C4" s="54"/>
      <c r="D4" s="495"/>
      <c r="E4" s="495"/>
      <c r="F4" s="652"/>
      <c r="G4" s="652"/>
      <c r="H4" s="652"/>
    </row>
    <row r="5" spans="1:14" s="55" customFormat="1" ht="12.75" customHeight="1" x14ac:dyDescent="0.2">
      <c r="A5" s="54"/>
      <c r="B5" s="58"/>
      <c r="C5" s="54"/>
      <c r="D5" s="495"/>
      <c r="E5" s="495"/>
      <c r="F5" s="652"/>
      <c r="G5" s="652"/>
      <c r="H5" s="652"/>
    </row>
    <row r="6" spans="1:14" customFormat="1" ht="23.25" customHeight="1" x14ac:dyDescent="0.2">
      <c r="C6" s="38"/>
      <c r="D6" s="497"/>
      <c r="E6" s="497"/>
      <c r="F6" s="660" t="s">
        <v>860</v>
      </c>
      <c r="G6" s="660"/>
      <c r="H6" s="660"/>
    </row>
    <row r="7" spans="1:14" customFormat="1" ht="12.75" customHeight="1" x14ac:dyDescent="0.2">
      <c r="C7" s="38"/>
      <c r="D7" s="495" t="s">
        <v>864</v>
      </c>
      <c r="E7" s="495"/>
      <c r="F7" s="652" t="s">
        <v>864</v>
      </c>
      <c r="G7" s="652"/>
      <c r="H7" s="652"/>
    </row>
    <row r="8" spans="1:14" customFormat="1" ht="12.75" customHeight="1" x14ac:dyDescent="0.2">
      <c r="C8" s="38"/>
      <c r="D8" s="495"/>
      <c r="E8" s="495"/>
      <c r="F8" s="652"/>
      <c r="G8" s="652"/>
      <c r="H8" s="652"/>
    </row>
    <row r="9" spans="1:14" customFormat="1" ht="12.75" customHeight="1" x14ac:dyDescent="0.2">
      <c r="C9" s="38"/>
      <c r="D9" s="495"/>
      <c r="E9" s="495"/>
      <c r="F9" s="652"/>
      <c r="G9" s="652"/>
      <c r="H9" s="652"/>
    </row>
    <row r="10" spans="1:14" customFormat="1" ht="12.75" customHeight="1" x14ac:dyDescent="0.2">
      <c r="C10" s="38"/>
      <c r="D10" s="495"/>
      <c r="E10" s="495"/>
      <c r="F10" s="652"/>
      <c r="G10" s="652"/>
      <c r="H10" s="652"/>
    </row>
    <row r="11" spans="1:14" s="188" customFormat="1" ht="16.5" hidden="1" x14ac:dyDescent="0.3">
      <c r="A11" s="192"/>
      <c r="B11" s="209"/>
      <c r="C11" s="210"/>
      <c r="D11" s="211"/>
      <c r="E11" s="212"/>
      <c r="F11" s="499"/>
      <c r="G11" s="499"/>
      <c r="H11" s="499" t="s">
        <v>855</v>
      </c>
      <c r="L11" s="496"/>
      <c r="M11" s="496"/>
      <c r="N11" s="496"/>
    </row>
    <row r="12" spans="1:14" s="188" customFormat="1" ht="45" hidden="1" customHeight="1" x14ac:dyDescent="0.3">
      <c r="A12" s="192"/>
      <c r="B12" s="209"/>
      <c r="C12" s="210"/>
      <c r="D12" s="211"/>
      <c r="E12" s="212"/>
      <c r="F12" s="661" t="s">
        <v>854</v>
      </c>
      <c r="G12" s="661"/>
      <c r="H12" s="661"/>
      <c r="L12" s="496"/>
      <c r="M12" s="496"/>
      <c r="N12" s="496"/>
    </row>
    <row r="13" spans="1:14" ht="17.25" x14ac:dyDescent="0.3">
      <c r="A13" s="664" t="s">
        <v>848</v>
      </c>
      <c r="B13" s="656"/>
      <c r="C13" s="656"/>
      <c r="D13" s="656"/>
      <c r="E13" s="656"/>
      <c r="F13" s="656"/>
      <c r="G13" s="656"/>
      <c r="H13" s="656"/>
    </row>
    <row r="14" spans="1:14" ht="23.25" customHeight="1" x14ac:dyDescent="0.3">
      <c r="A14" s="665" t="s">
        <v>204</v>
      </c>
      <c r="B14" s="665"/>
      <c r="C14" s="665"/>
      <c r="D14" s="665"/>
      <c r="E14" s="665"/>
      <c r="F14" s="665"/>
      <c r="G14" s="665"/>
      <c r="H14" s="665"/>
    </row>
    <row r="15" spans="1:14" ht="18" thickBot="1" x14ac:dyDescent="0.3">
      <c r="A15" s="71"/>
      <c r="B15" s="186"/>
      <c r="C15" s="187"/>
      <c r="D15" s="187"/>
      <c r="E15" s="668"/>
      <c r="F15" s="668"/>
      <c r="G15" s="77" t="s">
        <v>205</v>
      </c>
      <c r="H15" s="77"/>
    </row>
    <row r="16" spans="1:14" s="8" customFormat="1" ht="15.75" customHeight="1" thickBot="1" x14ac:dyDescent="0.25">
      <c r="A16" s="666" t="s">
        <v>206</v>
      </c>
      <c r="B16" s="676" t="s">
        <v>207</v>
      </c>
      <c r="C16" s="678" t="s">
        <v>208</v>
      </c>
      <c r="D16" s="680" t="s">
        <v>209</v>
      </c>
      <c r="E16" s="674" t="s">
        <v>210</v>
      </c>
      <c r="F16" s="662" t="s">
        <v>211</v>
      </c>
      <c r="G16" s="670" t="s">
        <v>212</v>
      </c>
      <c r="H16" s="671"/>
    </row>
    <row r="17" spans="1:11" s="9" customFormat="1" ht="32.25" customHeight="1" thickBot="1" x14ac:dyDescent="0.25">
      <c r="A17" s="667"/>
      <c r="B17" s="677"/>
      <c r="C17" s="679"/>
      <c r="D17" s="681"/>
      <c r="E17" s="675"/>
      <c r="F17" s="663"/>
      <c r="G17" s="76" t="s">
        <v>23</v>
      </c>
      <c r="H17" s="76" t="s">
        <v>24</v>
      </c>
    </row>
    <row r="18" spans="1:11" s="50" customFormat="1" ht="15.75" thickBot="1" x14ac:dyDescent="0.25">
      <c r="A18" s="114">
        <v>1</v>
      </c>
      <c r="B18" s="115">
        <v>2</v>
      </c>
      <c r="C18" s="115">
        <v>3</v>
      </c>
      <c r="D18" s="116">
        <v>4</v>
      </c>
      <c r="E18" s="117">
        <v>5</v>
      </c>
      <c r="F18" s="117">
        <v>6</v>
      </c>
      <c r="G18" s="118">
        <v>7</v>
      </c>
      <c r="H18" s="119">
        <v>8</v>
      </c>
    </row>
    <row r="19" spans="1:11" s="52" customFormat="1" ht="56.25" customHeight="1" thickBot="1" x14ac:dyDescent="0.25">
      <c r="A19" s="78">
        <v>2000</v>
      </c>
      <c r="B19" s="79" t="s">
        <v>213</v>
      </c>
      <c r="C19" s="80" t="s">
        <v>29</v>
      </c>
      <c r="D19" s="81" t="s">
        <v>29</v>
      </c>
      <c r="E19" s="82" t="s">
        <v>214</v>
      </c>
      <c r="F19" s="459">
        <f>+G19+H19</f>
        <v>1811233.0164000001</v>
      </c>
      <c r="G19" s="459">
        <f>G20+G55+G73+G99+G152+G172+G192+G221+G282+G314+G251</f>
        <v>1470000</v>
      </c>
      <c r="H19" s="459">
        <f>H20+H55+H73+H99+H152+H172+H192+H221+H282+H314+H251</f>
        <v>341233.01639999996</v>
      </c>
      <c r="I19" s="281"/>
      <c r="K19" s="281"/>
    </row>
    <row r="20" spans="1:11" s="51" customFormat="1" ht="62.25" customHeight="1" x14ac:dyDescent="0.2">
      <c r="A20" s="83">
        <v>2100</v>
      </c>
      <c r="B20" s="84" t="s">
        <v>215</v>
      </c>
      <c r="C20" s="85" t="s">
        <v>216</v>
      </c>
      <c r="D20" s="86" t="s">
        <v>216</v>
      </c>
      <c r="E20" s="87" t="s">
        <v>217</v>
      </c>
      <c r="F20" s="406">
        <f>+F22+F27+F31+F36+F39+F42+F45+F48</f>
        <v>645633.85</v>
      </c>
      <c r="G20" s="406">
        <f>+G22+G27+G31+G36+G39+G42+G45+G48</f>
        <v>596633.85</v>
      </c>
      <c r="H20" s="406">
        <f>+H22+H27+H31+H36+H39+H42+H45+H48</f>
        <v>49000</v>
      </c>
    </row>
    <row r="21" spans="1:11" ht="11.25" customHeight="1" x14ac:dyDescent="0.2">
      <c r="A21" s="88"/>
      <c r="B21" s="84"/>
      <c r="C21" s="85"/>
      <c r="D21" s="86"/>
      <c r="E21" s="89" t="s">
        <v>22</v>
      </c>
      <c r="F21" s="407"/>
      <c r="G21" s="408"/>
      <c r="H21" s="407"/>
    </row>
    <row r="22" spans="1:11" s="10" customFormat="1" ht="41.25" customHeight="1" x14ac:dyDescent="0.2">
      <c r="A22" s="90">
        <v>2110</v>
      </c>
      <c r="B22" s="84" t="s">
        <v>215</v>
      </c>
      <c r="C22" s="91" t="s">
        <v>25</v>
      </c>
      <c r="D22" s="92" t="s">
        <v>216</v>
      </c>
      <c r="E22" s="93" t="s">
        <v>218</v>
      </c>
      <c r="F22" s="409">
        <f>+G22+H22</f>
        <v>523780</v>
      </c>
      <c r="G22" s="410">
        <f>+G24</f>
        <v>514780</v>
      </c>
      <c r="H22" s="409">
        <f>+H24</f>
        <v>9000</v>
      </c>
    </row>
    <row r="23" spans="1:11" s="10" customFormat="1" ht="21" customHeight="1" x14ac:dyDescent="0.2">
      <c r="A23" s="90"/>
      <c r="B23" s="84"/>
      <c r="C23" s="91"/>
      <c r="D23" s="92"/>
      <c r="E23" s="89" t="s">
        <v>48</v>
      </c>
      <c r="F23" s="411"/>
      <c r="G23" s="412"/>
      <c r="H23" s="411"/>
    </row>
    <row r="24" spans="1:11" ht="25.5" customHeight="1" x14ac:dyDescent="0.2">
      <c r="A24" s="90">
        <v>2111</v>
      </c>
      <c r="B24" s="94" t="s">
        <v>215</v>
      </c>
      <c r="C24" s="95" t="s">
        <v>25</v>
      </c>
      <c r="D24" s="96" t="s">
        <v>25</v>
      </c>
      <c r="E24" s="89" t="s">
        <v>219</v>
      </c>
      <c r="F24" s="413">
        <f>+G24+H24</f>
        <v>523780</v>
      </c>
      <c r="G24" s="413">
        <f>+'Sheet6 '!G23</f>
        <v>514780</v>
      </c>
      <c r="H24" s="413">
        <f>+'Sheet6 '!H23</f>
        <v>9000</v>
      </c>
    </row>
    <row r="25" spans="1:11" ht="14.25" customHeight="1" x14ac:dyDescent="0.2">
      <c r="A25" s="90">
        <v>2112</v>
      </c>
      <c r="B25" s="94" t="s">
        <v>215</v>
      </c>
      <c r="C25" s="95" t="s">
        <v>25</v>
      </c>
      <c r="D25" s="96" t="s">
        <v>220</v>
      </c>
      <c r="E25" s="89" t="s">
        <v>221</v>
      </c>
      <c r="F25" s="413"/>
      <c r="G25" s="414"/>
      <c r="H25" s="413"/>
    </row>
    <row r="26" spans="1:11" x14ac:dyDescent="0.2">
      <c r="A26" s="90">
        <v>2113</v>
      </c>
      <c r="B26" s="94" t="s">
        <v>215</v>
      </c>
      <c r="C26" s="95" t="s">
        <v>25</v>
      </c>
      <c r="D26" s="96" t="s">
        <v>222</v>
      </c>
      <c r="E26" s="89" t="s">
        <v>223</v>
      </c>
      <c r="F26" s="413"/>
      <c r="G26" s="414"/>
      <c r="H26" s="413"/>
    </row>
    <row r="27" spans="1:11" x14ac:dyDescent="0.2">
      <c r="A27" s="90">
        <v>2120</v>
      </c>
      <c r="B27" s="84" t="s">
        <v>215</v>
      </c>
      <c r="C27" s="91" t="s">
        <v>220</v>
      </c>
      <c r="D27" s="92" t="s">
        <v>216</v>
      </c>
      <c r="E27" s="93" t="s">
        <v>224</v>
      </c>
      <c r="F27" s="413"/>
      <c r="G27" s="414"/>
      <c r="H27" s="413"/>
    </row>
    <row r="28" spans="1:11" s="10" customFormat="1" ht="11.25" customHeight="1" x14ac:dyDescent="0.2">
      <c r="A28" s="90"/>
      <c r="B28" s="84"/>
      <c r="C28" s="91"/>
      <c r="D28" s="92"/>
      <c r="E28" s="89" t="s">
        <v>48</v>
      </c>
      <c r="F28" s="411"/>
      <c r="G28" s="412"/>
      <c r="H28" s="411"/>
    </row>
    <row r="29" spans="1:11" ht="16.5" customHeight="1" x14ac:dyDescent="0.2">
      <c r="A29" s="90">
        <v>2121</v>
      </c>
      <c r="B29" s="94" t="s">
        <v>215</v>
      </c>
      <c r="C29" s="95" t="s">
        <v>220</v>
      </c>
      <c r="D29" s="96" t="s">
        <v>25</v>
      </c>
      <c r="E29" s="97" t="s">
        <v>225</v>
      </c>
      <c r="F29" s="413"/>
      <c r="G29" s="414"/>
      <c r="H29" s="413"/>
    </row>
    <row r="30" spans="1:11" ht="27" customHeight="1" x14ac:dyDescent="0.2">
      <c r="A30" s="90">
        <v>2122</v>
      </c>
      <c r="B30" s="94" t="s">
        <v>215</v>
      </c>
      <c r="C30" s="95" t="s">
        <v>220</v>
      </c>
      <c r="D30" s="96" t="s">
        <v>220</v>
      </c>
      <c r="E30" s="89" t="s">
        <v>226</v>
      </c>
      <c r="F30" s="413"/>
      <c r="G30" s="414"/>
      <c r="H30" s="413"/>
    </row>
    <row r="31" spans="1:11" x14ac:dyDescent="0.2">
      <c r="A31" s="90">
        <v>2130</v>
      </c>
      <c r="B31" s="84" t="s">
        <v>215</v>
      </c>
      <c r="C31" s="91" t="s">
        <v>222</v>
      </c>
      <c r="D31" s="92" t="s">
        <v>216</v>
      </c>
      <c r="E31" s="93" t="s">
        <v>227</v>
      </c>
      <c r="F31" s="413"/>
      <c r="G31" s="414"/>
      <c r="H31" s="413"/>
    </row>
    <row r="32" spans="1:11" s="10" customFormat="1" ht="10.5" customHeight="1" x14ac:dyDescent="0.2">
      <c r="A32" s="90"/>
      <c r="B32" s="84"/>
      <c r="C32" s="91"/>
      <c r="D32" s="92"/>
      <c r="E32" s="89" t="s">
        <v>48</v>
      </c>
      <c r="F32" s="411"/>
      <c r="G32" s="412"/>
      <c r="H32" s="411"/>
    </row>
    <row r="33" spans="1:8" ht="27" x14ac:dyDescent="0.2">
      <c r="A33" s="90">
        <v>2131</v>
      </c>
      <c r="B33" s="94" t="s">
        <v>215</v>
      </c>
      <c r="C33" s="95" t="s">
        <v>222</v>
      </c>
      <c r="D33" s="96" t="s">
        <v>25</v>
      </c>
      <c r="E33" s="89" t="s">
        <v>228</v>
      </c>
      <c r="F33" s="413"/>
      <c r="G33" s="414"/>
      <c r="H33" s="413"/>
    </row>
    <row r="34" spans="1:8" ht="14.25" customHeight="1" x14ac:dyDescent="0.2">
      <c r="A34" s="90">
        <v>2132</v>
      </c>
      <c r="B34" s="94" t="s">
        <v>215</v>
      </c>
      <c r="C34" s="95" t="s">
        <v>222</v>
      </c>
      <c r="D34" s="96" t="s">
        <v>220</v>
      </c>
      <c r="E34" s="89" t="s">
        <v>229</v>
      </c>
      <c r="F34" s="413"/>
      <c r="G34" s="414"/>
      <c r="H34" s="413"/>
    </row>
    <row r="35" spans="1:8" x14ac:dyDescent="0.2">
      <c r="A35" s="90">
        <v>2133</v>
      </c>
      <c r="B35" s="94" t="s">
        <v>215</v>
      </c>
      <c r="C35" s="95" t="s">
        <v>222</v>
      </c>
      <c r="D35" s="96" t="s">
        <v>222</v>
      </c>
      <c r="E35" s="89" t="s">
        <v>230</v>
      </c>
      <c r="F35" s="413"/>
      <c r="G35" s="414"/>
      <c r="H35" s="413"/>
    </row>
    <row r="36" spans="1:8" ht="12.75" customHeight="1" x14ac:dyDescent="0.2">
      <c r="A36" s="90">
        <v>2140</v>
      </c>
      <c r="B36" s="84" t="s">
        <v>215</v>
      </c>
      <c r="C36" s="91" t="s">
        <v>231</v>
      </c>
      <c r="D36" s="92" t="s">
        <v>216</v>
      </c>
      <c r="E36" s="93" t="s">
        <v>232</v>
      </c>
      <c r="F36" s="413"/>
      <c r="G36" s="414"/>
      <c r="H36" s="413"/>
    </row>
    <row r="37" spans="1:8" s="10" customFormat="1" ht="10.5" customHeight="1" x14ac:dyDescent="0.2">
      <c r="A37" s="90"/>
      <c r="B37" s="84"/>
      <c r="C37" s="91"/>
      <c r="D37" s="92"/>
      <c r="E37" s="89" t="s">
        <v>48</v>
      </c>
      <c r="F37" s="411"/>
      <c r="G37" s="412"/>
      <c r="H37" s="411"/>
    </row>
    <row r="38" spans="1:8" x14ac:dyDescent="0.2">
      <c r="A38" s="90">
        <v>2141</v>
      </c>
      <c r="B38" s="94" t="s">
        <v>215</v>
      </c>
      <c r="C38" s="95" t="s">
        <v>231</v>
      </c>
      <c r="D38" s="96" t="s">
        <v>25</v>
      </c>
      <c r="E38" s="89" t="s">
        <v>233</v>
      </c>
      <c r="F38" s="413"/>
      <c r="G38" s="414"/>
      <c r="H38" s="413"/>
    </row>
    <row r="39" spans="1:8" ht="27" x14ac:dyDescent="0.2">
      <c r="A39" s="90">
        <v>2150</v>
      </c>
      <c r="B39" s="84" t="s">
        <v>215</v>
      </c>
      <c r="C39" s="91" t="s">
        <v>234</v>
      </c>
      <c r="D39" s="92" t="s">
        <v>216</v>
      </c>
      <c r="E39" s="93" t="s">
        <v>235</v>
      </c>
      <c r="F39" s="413"/>
      <c r="G39" s="414"/>
      <c r="H39" s="413"/>
    </row>
    <row r="40" spans="1:8" s="10" customFormat="1" ht="12" customHeight="1" x14ac:dyDescent="0.2">
      <c r="A40" s="90"/>
      <c r="B40" s="84"/>
      <c r="C40" s="91"/>
      <c r="D40" s="92"/>
      <c r="E40" s="89" t="s">
        <v>48</v>
      </c>
      <c r="F40" s="411"/>
      <c r="G40" s="412"/>
      <c r="H40" s="411"/>
    </row>
    <row r="41" spans="1:8" ht="27" x14ac:dyDescent="0.2">
      <c r="A41" s="90">
        <v>2151</v>
      </c>
      <c r="B41" s="94" t="s">
        <v>215</v>
      </c>
      <c r="C41" s="95" t="s">
        <v>234</v>
      </c>
      <c r="D41" s="96" t="s">
        <v>25</v>
      </c>
      <c r="E41" s="89" t="s">
        <v>236</v>
      </c>
      <c r="F41" s="413"/>
      <c r="G41" s="414"/>
      <c r="H41" s="413"/>
    </row>
    <row r="42" spans="1:8" ht="27" customHeight="1" x14ac:dyDescent="0.2">
      <c r="A42" s="90">
        <v>2160</v>
      </c>
      <c r="B42" s="84" t="s">
        <v>215</v>
      </c>
      <c r="C42" s="91" t="s">
        <v>237</v>
      </c>
      <c r="D42" s="92" t="s">
        <v>216</v>
      </c>
      <c r="E42" s="93" t="s">
        <v>238</v>
      </c>
      <c r="F42" s="409">
        <f>+G42+H42</f>
        <v>121853.85</v>
      </c>
      <c r="G42" s="409">
        <f>+'Sheet6 '!G73</f>
        <v>81853.850000000006</v>
      </c>
      <c r="H42" s="409">
        <f>+'Sheet6 '!H75</f>
        <v>40000</v>
      </c>
    </row>
    <row r="43" spans="1:8" s="10" customFormat="1" ht="13.5" customHeight="1" x14ac:dyDescent="0.2">
      <c r="A43" s="90"/>
      <c r="B43" s="84"/>
      <c r="C43" s="91"/>
      <c r="D43" s="92"/>
      <c r="E43" s="89" t="s">
        <v>48</v>
      </c>
      <c r="F43" s="413"/>
      <c r="G43" s="412"/>
      <c r="H43" s="411"/>
    </row>
    <row r="44" spans="1:8" ht="27" x14ac:dyDescent="0.2">
      <c r="A44" s="90">
        <v>2161</v>
      </c>
      <c r="B44" s="94" t="s">
        <v>215</v>
      </c>
      <c r="C44" s="95" t="s">
        <v>237</v>
      </c>
      <c r="D44" s="96" t="s">
        <v>25</v>
      </c>
      <c r="E44" s="89" t="s">
        <v>239</v>
      </c>
      <c r="F44" s="413">
        <f>+G44+H44</f>
        <v>121853.85</v>
      </c>
      <c r="G44" s="414">
        <f>+G42</f>
        <v>81853.850000000006</v>
      </c>
      <c r="H44" s="413">
        <f>+H42</f>
        <v>40000</v>
      </c>
    </row>
    <row r="45" spans="1:8" x14ac:dyDescent="0.2">
      <c r="A45" s="90">
        <v>2170</v>
      </c>
      <c r="B45" s="84" t="s">
        <v>215</v>
      </c>
      <c r="C45" s="91" t="s">
        <v>240</v>
      </c>
      <c r="D45" s="92" t="s">
        <v>216</v>
      </c>
      <c r="E45" s="93" t="s">
        <v>241</v>
      </c>
      <c r="F45" s="413"/>
      <c r="G45" s="414"/>
      <c r="H45" s="413"/>
    </row>
    <row r="46" spans="1:8" s="10" customFormat="1" ht="12.75" customHeight="1" x14ac:dyDescent="0.2">
      <c r="A46" s="90"/>
      <c r="B46" s="84"/>
      <c r="C46" s="91"/>
      <c r="D46" s="92"/>
      <c r="E46" s="89" t="s">
        <v>48</v>
      </c>
      <c r="F46" s="411"/>
      <c r="G46" s="412"/>
      <c r="H46" s="411"/>
    </row>
    <row r="47" spans="1:8" x14ac:dyDescent="0.2">
      <c r="A47" s="90">
        <v>2171</v>
      </c>
      <c r="B47" s="94" t="s">
        <v>215</v>
      </c>
      <c r="C47" s="95" t="s">
        <v>240</v>
      </c>
      <c r="D47" s="96" t="s">
        <v>25</v>
      </c>
      <c r="E47" s="89" t="s">
        <v>241</v>
      </c>
      <c r="F47" s="413"/>
      <c r="G47" s="414"/>
      <c r="H47" s="413"/>
    </row>
    <row r="48" spans="1:8" ht="28.5" customHeight="1" x14ac:dyDescent="0.2">
      <c r="A48" s="90">
        <v>2180</v>
      </c>
      <c r="B48" s="84" t="s">
        <v>215</v>
      </c>
      <c r="C48" s="91" t="s">
        <v>242</v>
      </c>
      <c r="D48" s="92" t="s">
        <v>216</v>
      </c>
      <c r="E48" s="93" t="s">
        <v>243</v>
      </c>
      <c r="F48" s="413"/>
      <c r="G48" s="414"/>
      <c r="H48" s="413"/>
    </row>
    <row r="49" spans="1:8" s="10" customFormat="1" ht="13.5" customHeight="1" x14ac:dyDescent="0.2">
      <c r="A49" s="90"/>
      <c r="B49" s="84"/>
      <c r="C49" s="91"/>
      <c r="D49" s="92"/>
      <c r="E49" s="89" t="s">
        <v>48</v>
      </c>
      <c r="F49" s="411"/>
      <c r="G49" s="412"/>
      <c r="H49" s="411"/>
    </row>
    <row r="50" spans="1:8" ht="27" x14ac:dyDescent="0.2">
      <c r="A50" s="90">
        <v>2181</v>
      </c>
      <c r="B50" s="94" t="s">
        <v>215</v>
      </c>
      <c r="C50" s="95" t="s">
        <v>242</v>
      </c>
      <c r="D50" s="96" t="s">
        <v>25</v>
      </c>
      <c r="E50" s="89" t="s">
        <v>243</v>
      </c>
      <c r="F50" s="413"/>
      <c r="G50" s="414"/>
      <c r="H50" s="413"/>
    </row>
    <row r="51" spans="1:8" x14ac:dyDescent="0.2">
      <c r="A51" s="90"/>
      <c r="B51" s="94"/>
      <c r="C51" s="95"/>
      <c r="D51" s="96"/>
      <c r="E51" s="98" t="s">
        <v>48</v>
      </c>
      <c r="F51" s="413"/>
      <c r="G51" s="414"/>
      <c r="H51" s="413"/>
    </row>
    <row r="52" spans="1:8" x14ac:dyDescent="0.2">
      <c r="A52" s="90">
        <v>2182</v>
      </c>
      <c r="B52" s="94" t="s">
        <v>215</v>
      </c>
      <c r="C52" s="95" t="s">
        <v>242</v>
      </c>
      <c r="D52" s="96" t="s">
        <v>25</v>
      </c>
      <c r="E52" s="98" t="s">
        <v>244</v>
      </c>
      <c r="F52" s="413"/>
      <c r="G52" s="414"/>
      <c r="H52" s="413"/>
    </row>
    <row r="53" spans="1:8" x14ac:dyDescent="0.2">
      <c r="A53" s="90">
        <v>2183</v>
      </c>
      <c r="B53" s="94" t="s">
        <v>215</v>
      </c>
      <c r="C53" s="95" t="s">
        <v>242</v>
      </c>
      <c r="D53" s="96" t="s">
        <v>25</v>
      </c>
      <c r="E53" s="98" t="s">
        <v>245</v>
      </c>
      <c r="F53" s="413"/>
      <c r="G53" s="414"/>
      <c r="H53" s="413"/>
    </row>
    <row r="54" spans="1:8" ht="27" x14ac:dyDescent="0.2">
      <c r="A54" s="90">
        <v>2184</v>
      </c>
      <c r="B54" s="102" t="s">
        <v>215</v>
      </c>
      <c r="C54" s="95" t="s">
        <v>242</v>
      </c>
      <c r="D54" s="96" t="s">
        <v>25</v>
      </c>
      <c r="E54" s="89" t="s">
        <v>246</v>
      </c>
      <c r="F54" s="413"/>
      <c r="G54" s="414"/>
      <c r="H54" s="413"/>
    </row>
    <row r="55" spans="1:8" ht="33" customHeight="1" x14ac:dyDescent="0.2">
      <c r="A55" s="99">
        <v>2200</v>
      </c>
      <c r="B55" s="100" t="s">
        <v>247</v>
      </c>
      <c r="C55" s="91" t="s">
        <v>216</v>
      </c>
      <c r="D55" s="92" t="s">
        <v>216</v>
      </c>
      <c r="E55" s="101" t="s">
        <v>248</v>
      </c>
      <c r="F55" s="411">
        <f>+G55+H55</f>
        <v>5000</v>
      </c>
      <c r="G55" s="412"/>
      <c r="H55" s="411">
        <f>+H57+H60+H63+H66+H70</f>
        <v>5000</v>
      </c>
    </row>
    <row r="56" spans="1:8" s="51" customFormat="1" ht="13.5" customHeight="1" thickBot="1" x14ac:dyDescent="0.25">
      <c r="A56" s="113"/>
      <c r="B56" s="221"/>
      <c r="C56" s="222"/>
      <c r="D56" s="223"/>
      <c r="E56" s="217" t="s">
        <v>22</v>
      </c>
      <c r="F56" s="415"/>
      <c r="G56" s="416"/>
      <c r="H56" s="415"/>
    </row>
    <row r="57" spans="1:8" ht="14.25" customHeight="1" x14ac:dyDescent="0.2">
      <c r="A57" s="88">
        <v>2210</v>
      </c>
      <c r="B57" s="84" t="s">
        <v>247</v>
      </c>
      <c r="C57" s="218" t="s">
        <v>25</v>
      </c>
      <c r="D57" s="219" t="s">
        <v>216</v>
      </c>
      <c r="E57" s="228" t="s">
        <v>249</v>
      </c>
      <c r="F57" s="407"/>
      <c r="G57" s="408"/>
      <c r="H57" s="407"/>
    </row>
    <row r="58" spans="1:8" ht="12.75" customHeight="1" x14ac:dyDescent="0.2">
      <c r="A58" s="90"/>
      <c r="B58" s="84"/>
      <c r="C58" s="91"/>
      <c r="D58" s="92"/>
      <c r="E58" s="89" t="s">
        <v>48</v>
      </c>
      <c r="F58" s="407"/>
      <c r="G58" s="408"/>
      <c r="H58" s="407"/>
    </row>
    <row r="59" spans="1:8" s="10" customFormat="1" ht="15" customHeight="1" x14ac:dyDescent="0.2">
      <c r="A59" s="90">
        <v>2211</v>
      </c>
      <c r="B59" s="94" t="s">
        <v>247</v>
      </c>
      <c r="C59" s="95" t="s">
        <v>25</v>
      </c>
      <c r="D59" s="96" t="s">
        <v>25</v>
      </c>
      <c r="E59" s="89" t="s">
        <v>250</v>
      </c>
      <c r="F59" s="411"/>
      <c r="G59" s="412"/>
      <c r="H59" s="411"/>
    </row>
    <row r="60" spans="1:8" x14ac:dyDescent="0.2">
      <c r="A60" s="90">
        <v>2220</v>
      </c>
      <c r="B60" s="84" t="s">
        <v>247</v>
      </c>
      <c r="C60" s="91" t="s">
        <v>220</v>
      </c>
      <c r="D60" s="92" t="s">
        <v>216</v>
      </c>
      <c r="E60" s="93" t="s">
        <v>251</v>
      </c>
      <c r="F60" s="411">
        <f>+G60+H60</f>
        <v>5000</v>
      </c>
      <c r="G60" s="412"/>
      <c r="H60" s="411">
        <f>+H62</f>
        <v>5000</v>
      </c>
    </row>
    <row r="61" spans="1:8" ht="12" customHeight="1" x14ac:dyDescent="0.2">
      <c r="A61" s="90"/>
      <c r="B61" s="84"/>
      <c r="C61" s="91"/>
      <c r="D61" s="92"/>
      <c r="E61" s="89" t="s">
        <v>48</v>
      </c>
      <c r="F61" s="413"/>
      <c r="G61" s="414"/>
      <c r="H61" s="413"/>
    </row>
    <row r="62" spans="1:8" s="10" customFormat="1" ht="14.25" customHeight="1" x14ac:dyDescent="0.2">
      <c r="A62" s="90">
        <v>2221</v>
      </c>
      <c r="B62" s="94" t="s">
        <v>247</v>
      </c>
      <c r="C62" s="95" t="s">
        <v>220</v>
      </c>
      <c r="D62" s="96" t="s">
        <v>25</v>
      </c>
      <c r="E62" s="89" t="s">
        <v>252</v>
      </c>
      <c r="F62" s="413">
        <f>+G62+H62</f>
        <v>5000</v>
      </c>
      <c r="G62" s="414"/>
      <c r="H62" s="413">
        <f>+'Sheet6 '!H112</f>
        <v>5000</v>
      </c>
    </row>
    <row r="63" spans="1:8" x14ac:dyDescent="0.2">
      <c r="A63" s="90">
        <v>2230</v>
      </c>
      <c r="B63" s="84" t="s">
        <v>247</v>
      </c>
      <c r="C63" s="95" t="s">
        <v>222</v>
      </c>
      <c r="D63" s="96" t="s">
        <v>216</v>
      </c>
      <c r="E63" s="93" t="s">
        <v>253</v>
      </c>
      <c r="F63" s="413"/>
      <c r="G63" s="414"/>
      <c r="H63" s="413"/>
    </row>
    <row r="64" spans="1:8" ht="11.25" customHeight="1" x14ac:dyDescent="0.2">
      <c r="A64" s="90"/>
      <c r="B64" s="84"/>
      <c r="C64" s="91"/>
      <c r="D64" s="92"/>
      <c r="E64" s="89" t="s">
        <v>48</v>
      </c>
      <c r="F64" s="407"/>
      <c r="G64" s="408"/>
      <c r="H64" s="407"/>
    </row>
    <row r="65" spans="1:8" s="10" customFormat="1" ht="15" customHeight="1" x14ac:dyDescent="0.2">
      <c r="A65" s="90">
        <v>2231</v>
      </c>
      <c r="B65" s="94" t="s">
        <v>247</v>
      </c>
      <c r="C65" s="95" t="s">
        <v>222</v>
      </c>
      <c r="D65" s="96" t="s">
        <v>25</v>
      </c>
      <c r="E65" s="89" t="s">
        <v>254</v>
      </c>
      <c r="F65" s="411"/>
      <c r="G65" s="412"/>
      <c r="H65" s="411"/>
    </row>
    <row r="66" spans="1:8" ht="27" x14ac:dyDescent="0.2">
      <c r="A66" s="90">
        <v>2240</v>
      </c>
      <c r="B66" s="84" t="s">
        <v>247</v>
      </c>
      <c r="C66" s="91" t="s">
        <v>231</v>
      </c>
      <c r="D66" s="92" t="s">
        <v>216</v>
      </c>
      <c r="E66" s="93" t="s">
        <v>255</v>
      </c>
      <c r="F66" s="413"/>
      <c r="G66" s="414"/>
      <c r="H66" s="413"/>
    </row>
    <row r="67" spans="1:8" x14ac:dyDescent="0.2">
      <c r="A67" s="90"/>
      <c r="B67" s="84"/>
      <c r="C67" s="91"/>
      <c r="D67" s="92"/>
      <c r="E67" s="89" t="s">
        <v>48</v>
      </c>
      <c r="F67" s="413"/>
      <c r="G67" s="414"/>
      <c r="H67" s="413"/>
    </row>
    <row r="68" spans="1:8" s="10" customFormat="1" ht="14.25" customHeight="1" x14ac:dyDescent="0.2">
      <c r="A68" s="90">
        <v>2241</v>
      </c>
      <c r="B68" s="94" t="s">
        <v>247</v>
      </c>
      <c r="C68" s="95" t="s">
        <v>231</v>
      </c>
      <c r="D68" s="96" t="s">
        <v>25</v>
      </c>
      <c r="E68" s="89" t="s">
        <v>255</v>
      </c>
      <c r="F68" s="411"/>
      <c r="G68" s="412"/>
      <c r="H68" s="411"/>
    </row>
    <row r="69" spans="1:8" ht="11.25" customHeight="1" x14ac:dyDescent="0.2">
      <c r="A69" s="90"/>
      <c r="B69" s="84"/>
      <c r="C69" s="91"/>
      <c r="D69" s="92"/>
      <c r="E69" s="89" t="s">
        <v>48</v>
      </c>
      <c r="F69" s="413"/>
      <c r="G69" s="414"/>
      <c r="H69" s="413"/>
    </row>
    <row r="70" spans="1:8" s="10" customFormat="1" ht="15.75" customHeight="1" x14ac:dyDescent="0.2">
      <c r="A70" s="90">
        <v>2250</v>
      </c>
      <c r="B70" s="84" t="s">
        <v>247</v>
      </c>
      <c r="C70" s="91" t="s">
        <v>234</v>
      </c>
      <c r="D70" s="92" t="s">
        <v>216</v>
      </c>
      <c r="E70" s="93" t="s">
        <v>256</v>
      </c>
      <c r="F70" s="411"/>
      <c r="G70" s="412"/>
      <c r="H70" s="411"/>
    </row>
    <row r="71" spans="1:8" x14ac:dyDescent="0.2">
      <c r="A71" s="90"/>
      <c r="B71" s="84"/>
      <c r="C71" s="91"/>
      <c r="D71" s="92"/>
      <c r="E71" s="89" t="s">
        <v>48</v>
      </c>
      <c r="F71" s="413"/>
      <c r="G71" s="414"/>
      <c r="H71" s="413"/>
    </row>
    <row r="72" spans="1:8" s="10" customFormat="1" ht="15.75" customHeight="1" x14ac:dyDescent="0.2">
      <c r="A72" s="90">
        <v>2251</v>
      </c>
      <c r="B72" s="94" t="s">
        <v>247</v>
      </c>
      <c r="C72" s="95" t="s">
        <v>234</v>
      </c>
      <c r="D72" s="96" t="s">
        <v>25</v>
      </c>
      <c r="E72" s="89" t="s">
        <v>256</v>
      </c>
      <c r="F72" s="411"/>
      <c r="G72" s="412"/>
      <c r="H72" s="411"/>
    </row>
    <row r="73" spans="1:8" ht="56.25" customHeight="1" x14ac:dyDescent="0.2">
      <c r="A73" s="99">
        <v>2300</v>
      </c>
      <c r="B73" s="100" t="s">
        <v>257</v>
      </c>
      <c r="C73" s="91" t="s">
        <v>216</v>
      </c>
      <c r="D73" s="92" t="s">
        <v>216</v>
      </c>
      <c r="E73" s="220" t="s">
        <v>258</v>
      </c>
      <c r="F73" s="413"/>
      <c r="G73" s="414"/>
      <c r="H73" s="413"/>
    </row>
    <row r="74" spans="1:8" s="51" customFormat="1" ht="12" customHeight="1" x14ac:dyDescent="0.2">
      <c r="A74" s="88"/>
      <c r="B74" s="84"/>
      <c r="C74" s="85"/>
      <c r="D74" s="86"/>
      <c r="E74" s="89" t="s">
        <v>22</v>
      </c>
      <c r="F74" s="417"/>
      <c r="G74" s="418"/>
      <c r="H74" s="417"/>
    </row>
    <row r="75" spans="1:8" ht="11.25" customHeight="1" x14ac:dyDescent="0.2">
      <c r="A75" s="90">
        <v>2310</v>
      </c>
      <c r="B75" s="100" t="s">
        <v>257</v>
      </c>
      <c r="C75" s="91" t="s">
        <v>25</v>
      </c>
      <c r="D75" s="92" t="s">
        <v>216</v>
      </c>
      <c r="E75" s="93" t="s">
        <v>259</v>
      </c>
      <c r="F75" s="407"/>
      <c r="G75" s="408"/>
      <c r="H75" s="407"/>
    </row>
    <row r="76" spans="1:8" ht="12" customHeight="1" x14ac:dyDescent="0.2">
      <c r="A76" s="90"/>
      <c r="B76" s="84"/>
      <c r="C76" s="91"/>
      <c r="D76" s="92"/>
      <c r="E76" s="89" t="s">
        <v>48</v>
      </c>
      <c r="F76" s="413"/>
      <c r="G76" s="414"/>
      <c r="H76" s="413"/>
    </row>
    <row r="77" spans="1:8" s="10" customFormat="1" ht="13.5" customHeight="1" x14ac:dyDescent="0.2">
      <c r="A77" s="90">
        <v>2311</v>
      </c>
      <c r="B77" s="102" t="s">
        <v>257</v>
      </c>
      <c r="C77" s="95" t="s">
        <v>25</v>
      </c>
      <c r="D77" s="96" t="s">
        <v>25</v>
      </c>
      <c r="E77" s="89" t="s">
        <v>260</v>
      </c>
      <c r="F77" s="411"/>
      <c r="G77" s="412"/>
      <c r="H77" s="411"/>
    </row>
    <row r="78" spans="1:8" x14ac:dyDescent="0.2">
      <c r="A78" s="90">
        <v>2312</v>
      </c>
      <c r="B78" s="102" t="s">
        <v>257</v>
      </c>
      <c r="C78" s="95" t="s">
        <v>25</v>
      </c>
      <c r="D78" s="96" t="s">
        <v>220</v>
      </c>
      <c r="E78" s="89" t="s">
        <v>261</v>
      </c>
      <c r="F78" s="413"/>
      <c r="G78" s="414"/>
      <c r="H78" s="413"/>
    </row>
    <row r="79" spans="1:8" x14ac:dyDescent="0.2">
      <c r="A79" s="90">
        <v>2313</v>
      </c>
      <c r="B79" s="102" t="s">
        <v>257</v>
      </c>
      <c r="C79" s="95" t="s">
        <v>25</v>
      </c>
      <c r="D79" s="96" t="s">
        <v>222</v>
      </c>
      <c r="E79" s="89" t="s">
        <v>262</v>
      </c>
      <c r="F79" s="413"/>
      <c r="G79" s="414"/>
      <c r="H79" s="413"/>
    </row>
    <row r="80" spans="1:8" x14ac:dyDescent="0.2">
      <c r="A80" s="90">
        <v>2320</v>
      </c>
      <c r="B80" s="100" t="s">
        <v>257</v>
      </c>
      <c r="C80" s="91" t="s">
        <v>220</v>
      </c>
      <c r="D80" s="92" t="s">
        <v>216</v>
      </c>
      <c r="E80" s="93" t="s">
        <v>263</v>
      </c>
      <c r="F80" s="413"/>
      <c r="G80" s="414"/>
      <c r="H80" s="413"/>
    </row>
    <row r="81" spans="1:8" ht="10.5" customHeight="1" x14ac:dyDescent="0.2">
      <c r="A81" s="90"/>
      <c r="B81" s="84"/>
      <c r="C81" s="91"/>
      <c r="D81" s="92"/>
      <c r="E81" s="89" t="s">
        <v>48</v>
      </c>
      <c r="F81" s="413"/>
      <c r="G81" s="414"/>
      <c r="H81" s="413"/>
    </row>
    <row r="82" spans="1:8" s="10" customFormat="1" ht="13.5" customHeight="1" x14ac:dyDescent="0.2">
      <c r="A82" s="90">
        <v>2321</v>
      </c>
      <c r="B82" s="102" t="s">
        <v>257</v>
      </c>
      <c r="C82" s="95" t="s">
        <v>220</v>
      </c>
      <c r="D82" s="96" t="s">
        <v>25</v>
      </c>
      <c r="E82" s="89" t="s">
        <v>264</v>
      </c>
      <c r="F82" s="411"/>
      <c r="G82" s="412"/>
      <c r="H82" s="411"/>
    </row>
    <row r="83" spans="1:8" x14ac:dyDescent="0.2">
      <c r="A83" s="90">
        <v>2330</v>
      </c>
      <c r="B83" s="100" t="s">
        <v>257</v>
      </c>
      <c r="C83" s="91" t="s">
        <v>222</v>
      </c>
      <c r="D83" s="92" t="s">
        <v>216</v>
      </c>
      <c r="E83" s="93" t="s">
        <v>265</v>
      </c>
      <c r="F83" s="413"/>
      <c r="G83" s="414"/>
      <c r="H83" s="413"/>
    </row>
    <row r="84" spans="1:8" x14ac:dyDescent="0.2">
      <c r="A84" s="90"/>
      <c r="B84" s="84"/>
      <c r="C84" s="91"/>
      <c r="D84" s="92"/>
      <c r="E84" s="89" t="s">
        <v>48</v>
      </c>
      <c r="F84" s="413"/>
      <c r="G84" s="414"/>
      <c r="H84" s="413"/>
    </row>
    <row r="85" spans="1:8" s="10" customFormat="1" ht="13.5" customHeight="1" x14ac:dyDescent="0.2">
      <c r="A85" s="90">
        <v>2331</v>
      </c>
      <c r="B85" s="102" t="s">
        <v>257</v>
      </c>
      <c r="C85" s="95" t="s">
        <v>222</v>
      </c>
      <c r="D85" s="96" t="s">
        <v>25</v>
      </c>
      <c r="E85" s="89" t="s">
        <v>266</v>
      </c>
      <c r="F85" s="411"/>
      <c r="G85" s="412"/>
      <c r="H85" s="411"/>
    </row>
    <row r="86" spans="1:8" x14ac:dyDescent="0.2">
      <c r="A86" s="90">
        <v>2332</v>
      </c>
      <c r="B86" s="102" t="s">
        <v>257</v>
      </c>
      <c r="C86" s="95" t="s">
        <v>222</v>
      </c>
      <c r="D86" s="96" t="s">
        <v>220</v>
      </c>
      <c r="E86" s="89" t="s">
        <v>267</v>
      </c>
      <c r="F86" s="413"/>
      <c r="G86" s="414"/>
      <c r="H86" s="413"/>
    </row>
    <row r="87" spans="1:8" x14ac:dyDescent="0.2">
      <c r="A87" s="90">
        <v>2340</v>
      </c>
      <c r="B87" s="100" t="s">
        <v>257</v>
      </c>
      <c r="C87" s="91" t="s">
        <v>231</v>
      </c>
      <c r="D87" s="92" t="s">
        <v>216</v>
      </c>
      <c r="E87" s="93" t="s">
        <v>268</v>
      </c>
      <c r="F87" s="413"/>
      <c r="G87" s="414"/>
      <c r="H87" s="413"/>
    </row>
    <row r="88" spans="1:8" ht="13.5" customHeight="1" x14ac:dyDescent="0.2">
      <c r="A88" s="90"/>
      <c r="B88" s="84"/>
      <c r="C88" s="91"/>
      <c r="D88" s="92"/>
      <c r="E88" s="89" t="s">
        <v>48</v>
      </c>
      <c r="F88" s="413"/>
      <c r="G88" s="414"/>
      <c r="H88" s="413"/>
    </row>
    <row r="89" spans="1:8" s="10" customFormat="1" ht="13.5" customHeight="1" x14ac:dyDescent="0.2">
      <c r="A89" s="90">
        <v>2341</v>
      </c>
      <c r="B89" s="102" t="s">
        <v>257</v>
      </c>
      <c r="C89" s="95" t="s">
        <v>231</v>
      </c>
      <c r="D89" s="96" t="s">
        <v>25</v>
      </c>
      <c r="E89" s="89" t="s">
        <v>268</v>
      </c>
      <c r="F89" s="411"/>
      <c r="G89" s="412"/>
      <c r="H89" s="411"/>
    </row>
    <row r="90" spans="1:8" x14ac:dyDescent="0.2">
      <c r="A90" s="90">
        <v>2350</v>
      </c>
      <c r="B90" s="100" t="s">
        <v>257</v>
      </c>
      <c r="C90" s="91" t="s">
        <v>234</v>
      </c>
      <c r="D90" s="92" t="s">
        <v>216</v>
      </c>
      <c r="E90" s="93" t="s">
        <v>269</v>
      </c>
      <c r="F90" s="413"/>
      <c r="G90" s="414"/>
      <c r="H90" s="413"/>
    </row>
    <row r="91" spans="1:8" ht="13.5" customHeight="1" x14ac:dyDescent="0.2">
      <c r="A91" s="90"/>
      <c r="B91" s="84"/>
      <c r="C91" s="91"/>
      <c r="D91" s="92"/>
      <c r="E91" s="89" t="s">
        <v>48</v>
      </c>
      <c r="F91" s="413"/>
      <c r="G91" s="414"/>
      <c r="H91" s="413"/>
    </row>
    <row r="92" spans="1:8" s="10" customFormat="1" ht="16.5" customHeight="1" x14ac:dyDescent="0.2">
      <c r="A92" s="90">
        <v>2351</v>
      </c>
      <c r="B92" s="102" t="s">
        <v>257</v>
      </c>
      <c r="C92" s="95" t="s">
        <v>234</v>
      </c>
      <c r="D92" s="96" t="s">
        <v>25</v>
      </c>
      <c r="E92" s="89" t="s">
        <v>270</v>
      </c>
      <c r="F92" s="411"/>
      <c r="G92" s="412"/>
      <c r="H92" s="411"/>
    </row>
    <row r="93" spans="1:8" ht="27" x14ac:dyDescent="0.2">
      <c r="A93" s="90">
        <v>2360</v>
      </c>
      <c r="B93" s="100" t="s">
        <v>257</v>
      </c>
      <c r="C93" s="91" t="s">
        <v>237</v>
      </c>
      <c r="D93" s="92" t="s">
        <v>216</v>
      </c>
      <c r="E93" s="93" t="s">
        <v>271</v>
      </c>
      <c r="F93" s="413"/>
      <c r="G93" s="414"/>
      <c r="H93" s="413"/>
    </row>
    <row r="94" spans="1:8" ht="12.75" customHeight="1" x14ac:dyDescent="0.2">
      <c r="A94" s="90"/>
      <c r="B94" s="84"/>
      <c r="C94" s="91"/>
      <c r="D94" s="92"/>
      <c r="E94" s="89" t="s">
        <v>48</v>
      </c>
      <c r="F94" s="413"/>
      <c r="G94" s="414"/>
      <c r="H94" s="413"/>
    </row>
    <row r="95" spans="1:8" s="10" customFormat="1" ht="27" customHeight="1" x14ac:dyDescent="0.2">
      <c r="A95" s="90">
        <v>2361</v>
      </c>
      <c r="B95" s="102" t="s">
        <v>257</v>
      </c>
      <c r="C95" s="95" t="s">
        <v>237</v>
      </c>
      <c r="D95" s="96" t="s">
        <v>25</v>
      </c>
      <c r="E95" s="89" t="s">
        <v>271</v>
      </c>
      <c r="F95" s="411"/>
      <c r="G95" s="412"/>
      <c r="H95" s="411"/>
    </row>
    <row r="96" spans="1:8" ht="27" x14ac:dyDescent="0.2">
      <c r="A96" s="90">
        <v>2370</v>
      </c>
      <c r="B96" s="100" t="s">
        <v>257</v>
      </c>
      <c r="C96" s="91" t="s">
        <v>240</v>
      </c>
      <c r="D96" s="92" t="s">
        <v>216</v>
      </c>
      <c r="E96" s="93" t="s">
        <v>272</v>
      </c>
      <c r="F96" s="413"/>
      <c r="G96" s="414"/>
      <c r="H96" s="413"/>
    </row>
    <row r="97" spans="1:8" ht="12" customHeight="1" x14ac:dyDescent="0.2">
      <c r="A97" s="90"/>
      <c r="B97" s="84"/>
      <c r="C97" s="91"/>
      <c r="D97" s="92"/>
      <c r="E97" s="89" t="s">
        <v>48</v>
      </c>
      <c r="F97" s="413"/>
      <c r="G97" s="414"/>
      <c r="H97" s="413"/>
    </row>
    <row r="98" spans="1:8" s="10" customFormat="1" ht="27.75" customHeight="1" x14ac:dyDescent="0.2">
      <c r="A98" s="90">
        <v>2371</v>
      </c>
      <c r="B98" s="102" t="s">
        <v>257</v>
      </c>
      <c r="C98" s="95" t="s">
        <v>240</v>
      </c>
      <c r="D98" s="96" t="s">
        <v>25</v>
      </c>
      <c r="E98" s="89" t="s">
        <v>273</v>
      </c>
      <c r="F98" s="411"/>
      <c r="G98" s="412"/>
      <c r="H98" s="411"/>
    </row>
    <row r="99" spans="1:8" ht="46.5" customHeight="1" x14ac:dyDescent="0.2">
      <c r="A99" s="99">
        <v>2400</v>
      </c>
      <c r="B99" s="100" t="s">
        <v>274</v>
      </c>
      <c r="C99" s="91" t="s">
        <v>216</v>
      </c>
      <c r="D99" s="92" t="s">
        <v>216</v>
      </c>
      <c r="E99" s="101" t="s">
        <v>275</v>
      </c>
      <c r="F99" s="438">
        <f>+G99+H99</f>
        <v>-9766.9836000000068</v>
      </c>
      <c r="G99" s="439">
        <f>+G105</f>
        <v>500</v>
      </c>
      <c r="H99" s="438">
        <f>+H101+H105+H111+H119+H124+H131+H134+H140+H149</f>
        <v>-10266.983600000007</v>
      </c>
    </row>
    <row r="100" spans="1:8" s="51" customFormat="1" ht="15" customHeight="1" x14ac:dyDescent="0.2">
      <c r="A100" s="88"/>
      <c r="B100" s="84"/>
      <c r="C100" s="85"/>
      <c r="D100" s="86"/>
      <c r="E100" s="89" t="s">
        <v>22</v>
      </c>
      <c r="F100" s="419"/>
      <c r="G100" s="419"/>
      <c r="H100" s="419"/>
    </row>
    <row r="101" spans="1:8" ht="27" customHeight="1" x14ac:dyDescent="0.2">
      <c r="A101" s="90">
        <v>2410</v>
      </c>
      <c r="B101" s="100" t="s">
        <v>274</v>
      </c>
      <c r="C101" s="91" t="s">
        <v>25</v>
      </c>
      <c r="D101" s="92" t="s">
        <v>216</v>
      </c>
      <c r="E101" s="93" t="s">
        <v>276</v>
      </c>
      <c r="F101" s="407"/>
      <c r="G101" s="408"/>
      <c r="H101" s="407"/>
    </row>
    <row r="102" spans="1:8" ht="11.25" customHeight="1" x14ac:dyDescent="0.2">
      <c r="A102" s="90"/>
      <c r="B102" s="84"/>
      <c r="C102" s="91"/>
      <c r="D102" s="92"/>
      <c r="E102" s="89" t="s">
        <v>48</v>
      </c>
      <c r="F102" s="413"/>
      <c r="G102" s="414"/>
      <c r="H102" s="413"/>
    </row>
    <row r="103" spans="1:8" s="10" customFormat="1" ht="26.25" customHeight="1" x14ac:dyDescent="0.2">
      <c r="A103" s="90">
        <v>2411</v>
      </c>
      <c r="B103" s="102" t="s">
        <v>274</v>
      </c>
      <c r="C103" s="95" t="s">
        <v>25</v>
      </c>
      <c r="D103" s="96" t="s">
        <v>25</v>
      </c>
      <c r="E103" s="89" t="s">
        <v>277</v>
      </c>
      <c r="F103" s="411"/>
      <c r="G103" s="412"/>
      <c r="H103" s="411"/>
    </row>
    <row r="104" spans="1:8" ht="27" x14ac:dyDescent="0.2">
      <c r="A104" s="88">
        <v>2412</v>
      </c>
      <c r="B104" s="94" t="s">
        <v>274</v>
      </c>
      <c r="C104" s="218" t="s">
        <v>25</v>
      </c>
      <c r="D104" s="219" t="s">
        <v>220</v>
      </c>
      <c r="E104" s="98" t="s">
        <v>278</v>
      </c>
      <c r="F104" s="407"/>
      <c r="G104" s="408"/>
      <c r="H104" s="407"/>
    </row>
    <row r="105" spans="1:8" ht="27" x14ac:dyDescent="0.2">
      <c r="A105" s="90">
        <v>2420</v>
      </c>
      <c r="B105" s="100" t="s">
        <v>274</v>
      </c>
      <c r="C105" s="91" t="s">
        <v>220</v>
      </c>
      <c r="D105" s="92" t="s">
        <v>216</v>
      </c>
      <c r="E105" s="93" t="s">
        <v>279</v>
      </c>
      <c r="F105" s="413">
        <f>+G105+H105</f>
        <v>15500</v>
      </c>
      <c r="G105" s="414">
        <f>+G107</f>
        <v>500</v>
      </c>
      <c r="H105" s="413">
        <f>+H107+H110</f>
        <v>15000</v>
      </c>
    </row>
    <row r="106" spans="1:8" ht="11.25" customHeight="1" x14ac:dyDescent="0.2">
      <c r="A106" s="90"/>
      <c r="B106" s="84"/>
      <c r="C106" s="91"/>
      <c r="D106" s="92"/>
      <c r="E106" s="89" t="s">
        <v>48</v>
      </c>
      <c r="F106" s="413"/>
      <c r="G106" s="414"/>
      <c r="H106" s="413"/>
    </row>
    <row r="107" spans="1:8" s="10" customFormat="1" ht="15.75" thickBot="1" x14ac:dyDescent="0.25">
      <c r="A107" s="113">
        <v>2421</v>
      </c>
      <c r="B107" s="214" t="s">
        <v>274</v>
      </c>
      <c r="C107" s="215" t="s">
        <v>220</v>
      </c>
      <c r="D107" s="216" t="s">
        <v>25</v>
      </c>
      <c r="E107" s="217" t="s">
        <v>280</v>
      </c>
      <c r="F107" s="420">
        <f>+G107+H107</f>
        <v>500</v>
      </c>
      <c r="G107" s="421">
        <f>+'Sheet6 '!G173</f>
        <v>500</v>
      </c>
      <c r="H107" s="420"/>
    </row>
    <row r="108" spans="1:8" x14ac:dyDescent="0.2">
      <c r="A108" s="88">
        <v>2422</v>
      </c>
      <c r="B108" s="94" t="s">
        <v>274</v>
      </c>
      <c r="C108" s="218" t="s">
        <v>220</v>
      </c>
      <c r="D108" s="219" t="s">
        <v>220</v>
      </c>
      <c r="E108" s="98" t="s">
        <v>281</v>
      </c>
      <c r="F108" s="407"/>
      <c r="G108" s="408"/>
      <c r="H108" s="407"/>
    </row>
    <row r="109" spans="1:8" x14ac:dyDescent="0.2">
      <c r="A109" s="90">
        <v>2423</v>
      </c>
      <c r="B109" s="102" t="s">
        <v>274</v>
      </c>
      <c r="C109" s="95" t="s">
        <v>220</v>
      </c>
      <c r="D109" s="96" t="s">
        <v>222</v>
      </c>
      <c r="E109" s="89" t="s">
        <v>282</v>
      </c>
      <c r="F109" s="413"/>
      <c r="G109" s="414"/>
      <c r="H109" s="413"/>
    </row>
    <row r="110" spans="1:8" ht="18" customHeight="1" x14ac:dyDescent="0.2">
      <c r="A110" s="90">
        <v>2424</v>
      </c>
      <c r="B110" s="102" t="s">
        <v>274</v>
      </c>
      <c r="C110" s="95" t="s">
        <v>220</v>
      </c>
      <c r="D110" s="96" t="s">
        <v>231</v>
      </c>
      <c r="E110" s="89" t="s">
        <v>283</v>
      </c>
      <c r="F110" s="413">
        <f>+G110+H110</f>
        <v>15000</v>
      </c>
      <c r="G110" s="414">
        <v>0</v>
      </c>
      <c r="H110" s="413">
        <f>+'Sheet6 '!H180</f>
        <v>15000</v>
      </c>
    </row>
    <row r="111" spans="1:8" x14ac:dyDescent="0.2">
      <c r="A111" s="90">
        <v>2430</v>
      </c>
      <c r="B111" s="100" t="s">
        <v>274</v>
      </c>
      <c r="C111" s="91" t="s">
        <v>222</v>
      </c>
      <c r="D111" s="92" t="s">
        <v>216</v>
      </c>
      <c r="E111" s="93" t="s">
        <v>284</v>
      </c>
      <c r="F111" s="407"/>
      <c r="G111" s="408"/>
      <c r="H111" s="407"/>
    </row>
    <row r="112" spans="1:8" ht="12" customHeight="1" x14ac:dyDescent="0.2">
      <c r="A112" s="90"/>
      <c r="B112" s="84"/>
      <c r="C112" s="91"/>
      <c r="D112" s="92"/>
      <c r="E112" s="89" t="s">
        <v>48</v>
      </c>
      <c r="F112" s="413"/>
      <c r="G112" s="414"/>
      <c r="H112" s="413"/>
    </row>
    <row r="113" spans="1:8" s="10" customFormat="1" x14ac:dyDescent="0.2">
      <c r="A113" s="90">
        <v>2431</v>
      </c>
      <c r="B113" s="102" t="s">
        <v>274</v>
      </c>
      <c r="C113" s="95" t="s">
        <v>222</v>
      </c>
      <c r="D113" s="96" t="s">
        <v>25</v>
      </c>
      <c r="E113" s="89" t="s">
        <v>285</v>
      </c>
      <c r="F113" s="411"/>
      <c r="G113" s="412"/>
      <c r="H113" s="411"/>
    </row>
    <row r="114" spans="1:8" x14ac:dyDescent="0.2">
      <c r="A114" s="90">
        <v>2432</v>
      </c>
      <c r="B114" s="102" t="s">
        <v>274</v>
      </c>
      <c r="C114" s="95" t="s">
        <v>222</v>
      </c>
      <c r="D114" s="96" t="s">
        <v>220</v>
      </c>
      <c r="E114" s="89" t="s">
        <v>286</v>
      </c>
      <c r="F114" s="413"/>
      <c r="G114" s="414"/>
      <c r="H114" s="413"/>
    </row>
    <row r="115" spans="1:8" x14ac:dyDescent="0.2">
      <c r="A115" s="90">
        <v>2433</v>
      </c>
      <c r="B115" s="102" t="s">
        <v>274</v>
      </c>
      <c r="C115" s="95" t="s">
        <v>222</v>
      </c>
      <c r="D115" s="96" t="s">
        <v>222</v>
      </c>
      <c r="E115" s="89" t="s">
        <v>287</v>
      </c>
      <c r="F115" s="407"/>
      <c r="G115" s="408"/>
      <c r="H115" s="407"/>
    </row>
    <row r="116" spans="1:8" x14ac:dyDescent="0.2">
      <c r="A116" s="90">
        <v>2434</v>
      </c>
      <c r="B116" s="102" t="s">
        <v>274</v>
      </c>
      <c r="C116" s="95" t="s">
        <v>222</v>
      </c>
      <c r="D116" s="96" t="s">
        <v>231</v>
      </c>
      <c r="E116" s="89" t="s">
        <v>288</v>
      </c>
      <c r="F116" s="413"/>
      <c r="G116" s="414"/>
      <c r="H116" s="413"/>
    </row>
    <row r="117" spans="1:8" x14ac:dyDescent="0.2">
      <c r="A117" s="90">
        <v>2435</v>
      </c>
      <c r="B117" s="102" t="s">
        <v>274</v>
      </c>
      <c r="C117" s="95" t="s">
        <v>222</v>
      </c>
      <c r="D117" s="96" t="s">
        <v>234</v>
      </c>
      <c r="E117" s="89" t="s">
        <v>289</v>
      </c>
      <c r="F117" s="413"/>
      <c r="G117" s="414"/>
      <c r="H117" s="413"/>
    </row>
    <row r="118" spans="1:8" x14ac:dyDescent="0.2">
      <c r="A118" s="90">
        <v>2436</v>
      </c>
      <c r="B118" s="102" t="s">
        <v>274</v>
      </c>
      <c r="C118" s="95" t="s">
        <v>222</v>
      </c>
      <c r="D118" s="96" t="s">
        <v>237</v>
      </c>
      <c r="E118" s="89" t="s">
        <v>290</v>
      </c>
      <c r="F118" s="413"/>
      <c r="G118" s="414"/>
      <c r="H118" s="413"/>
    </row>
    <row r="119" spans="1:8" x14ac:dyDescent="0.2">
      <c r="A119" s="90">
        <v>2440</v>
      </c>
      <c r="B119" s="100" t="s">
        <v>274</v>
      </c>
      <c r="C119" s="91" t="s">
        <v>231</v>
      </c>
      <c r="D119" s="92" t="s">
        <v>216</v>
      </c>
      <c r="E119" s="93" t="s">
        <v>291</v>
      </c>
      <c r="F119" s="413"/>
      <c r="G119" s="414"/>
      <c r="H119" s="413"/>
    </row>
    <row r="120" spans="1:8" ht="12.75" customHeight="1" x14ac:dyDescent="0.2">
      <c r="A120" s="90"/>
      <c r="B120" s="84"/>
      <c r="C120" s="91"/>
      <c r="D120" s="92"/>
      <c r="E120" s="89" t="s">
        <v>48</v>
      </c>
      <c r="F120" s="413"/>
      <c r="G120" s="414"/>
      <c r="H120" s="413"/>
    </row>
    <row r="121" spans="1:8" s="10" customFormat="1" ht="15.75" customHeight="1" x14ac:dyDescent="0.2">
      <c r="A121" s="90">
        <v>2441</v>
      </c>
      <c r="B121" s="102" t="s">
        <v>274</v>
      </c>
      <c r="C121" s="95" t="s">
        <v>231</v>
      </c>
      <c r="D121" s="96" t="s">
        <v>25</v>
      </c>
      <c r="E121" s="89" t="s">
        <v>292</v>
      </c>
      <c r="F121" s="411"/>
      <c r="G121" s="412"/>
      <c r="H121" s="411"/>
    </row>
    <row r="122" spans="1:8" ht="15" customHeight="1" x14ac:dyDescent="0.2">
      <c r="A122" s="90">
        <v>2442</v>
      </c>
      <c r="B122" s="102" t="s">
        <v>274</v>
      </c>
      <c r="C122" s="95" t="s">
        <v>231</v>
      </c>
      <c r="D122" s="96" t="s">
        <v>220</v>
      </c>
      <c r="E122" s="89" t="s">
        <v>293</v>
      </c>
      <c r="F122" s="413"/>
      <c r="G122" s="414"/>
      <c r="H122" s="413"/>
    </row>
    <row r="123" spans="1:8" x14ac:dyDescent="0.2">
      <c r="A123" s="90">
        <v>2443</v>
      </c>
      <c r="B123" s="102" t="s">
        <v>274</v>
      </c>
      <c r="C123" s="95" t="s">
        <v>231</v>
      </c>
      <c r="D123" s="96" t="s">
        <v>222</v>
      </c>
      <c r="E123" s="89" t="s">
        <v>294</v>
      </c>
      <c r="F123" s="413"/>
      <c r="G123" s="414"/>
      <c r="H123" s="413"/>
    </row>
    <row r="124" spans="1:8" x14ac:dyDescent="0.2">
      <c r="A124" s="90">
        <v>2450</v>
      </c>
      <c r="B124" s="100" t="s">
        <v>274</v>
      </c>
      <c r="C124" s="91" t="s">
        <v>234</v>
      </c>
      <c r="D124" s="92" t="s">
        <v>216</v>
      </c>
      <c r="E124" s="93" t="s">
        <v>295</v>
      </c>
      <c r="F124" s="411">
        <f>+F126</f>
        <v>100000</v>
      </c>
      <c r="G124" s="412">
        <f>+G126</f>
        <v>0</v>
      </c>
      <c r="H124" s="411">
        <f>+H126</f>
        <v>100000</v>
      </c>
    </row>
    <row r="125" spans="1:8" ht="13.5" customHeight="1" x14ac:dyDescent="0.2">
      <c r="A125" s="90"/>
      <c r="B125" s="84"/>
      <c r="C125" s="91"/>
      <c r="D125" s="92"/>
      <c r="E125" s="89" t="s">
        <v>48</v>
      </c>
      <c r="F125" s="413"/>
      <c r="G125" s="414"/>
      <c r="H125" s="413"/>
    </row>
    <row r="126" spans="1:8" s="10" customFormat="1" ht="15.75" customHeight="1" x14ac:dyDescent="0.2">
      <c r="A126" s="90">
        <v>2451</v>
      </c>
      <c r="B126" s="102" t="s">
        <v>274</v>
      </c>
      <c r="C126" s="95" t="s">
        <v>234</v>
      </c>
      <c r="D126" s="96" t="s">
        <v>25</v>
      </c>
      <c r="E126" s="89" t="s">
        <v>296</v>
      </c>
      <c r="F126" s="411">
        <f>+G126+H126</f>
        <v>100000</v>
      </c>
      <c r="G126" s="412"/>
      <c r="H126" s="411">
        <f>+'Sheet6 '!H201</f>
        <v>100000</v>
      </c>
    </row>
    <row r="127" spans="1:8" x14ac:dyDescent="0.2">
      <c r="A127" s="90">
        <v>2452</v>
      </c>
      <c r="B127" s="102" t="s">
        <v>274</v>
      </c>
      <c r="C127" s="95" t="s">
        <v>234</v>
      </c>
      <c r="D127" s="96" t="s">
        <v>220</v>
      </c>
      <c r="E127" s="89" t="s">
        <v>297</v>
      </c>
      <c r="F127" s="413"/>
      <c r="G127" s="414"/>
      <c r="H127" s="413"/>
    </row>
    <row r="128" spans="1:8" x14ac:dyDescent="0.2">
      <c r="A128" s="90">
        <v>2453</v>
      </c>
      <c r="B128" s="102" t="s">
        <v>274</v>
      </c>
      <c r="C128" s="95" t="s">
        <v>234</v>
      </c>
      <c r="D128" s="96" t="s">
        <v>222</v>
      </c>
      <c r="E128" s="89" t="s">
        <v>298</v>
      </c>
      <c r="F128" s="413"/>
      <c r="G128" s="414"/>
      <c r="H128" s="413"/>
    </row>
    <row r="129" spans="1:8" x14ac:dyDescent="0.2">
      <c r="A129" s="90">
        <v>2454</v>
      </c>
      <c r="B129" s="102" t="s">
        <v>274</v>
      </c>
      <c r="C129" s="95" t="s">
        <v>234</v>
      </c>
      <c r="D129" s="96" t="s">
        <v>231</v>
      </c>
      <c r="E129" s="89" t="s">
        <v>299</v>
      </c>
      <c r="F129" s="413"/>
      <c r="G129" s="414"/>
      <c r="H129" s="413"/>
    </row>
    <row r="130" spans="1:8" x14ac:dyDescent="0.2">
      <c r="A130" s="90">
        <v>2455</v>
      </c>
      <c r="B130" s="102" t="s">
        <v>274</v>
      </c>
      <c r="C130" s="95" t="s">
        <v>234</v>
      </c>
      <c r="D130" s="96" t="s">
        <v>234</v>
      </c>
      <c r="E130" s="89" t="s">
        <v>300</v>
      </c>
      <c r="F130" s="413"/>
      <c r="G130" s="414"/>
      <c r="H130" s="413"/>
    </row>
    <row r="131" spans="1:8" x14ac:dyDescent="0.2">
      <c r="A131" s="90">
        <v>2460</v>
      </c>
      <c r="B131" s="100" t="s">
        <v>274</v>
      </c>
      <c r="C131" s="91" t="s">
        <v>237</v>
      </c>
      <c r="D131" s="92" t="s">
        <v>216</v>
      </c>
      <c r="E131" s="93" t="s">
        <v>301</v>
      </c>
      <c r="F131" s="413"/>
      <c r="G131" s="414"/>
      <c r="H131" s="413"/>
    </row>
    <row r="132" spans="1:8" ht="13.5" customHeight="1" x14ac:dyDescent="0.2">
      <c r="A132" s="90"/>
      <c r="B132" s="84"/>
      <c r="C132" s="91"/>
      <c r="D132" s="92"/>
      <c r="E132" s="89" t="s">
        <v>48</v>
      </c>
      <c r="F132" s="413"/>
      <c r="G132" s="414"/>
      <c r="H132" s="413"/>
    </row>
    <row r="133" spans="1:8" s="10" customFormat="1" ht="14.25" customHeight="1" x14ac:dyDescent="0.2">
      <c r="A133" s="90">
        <v>2461</v>
      </c>
      <c r="B133" s="102" t="s">
        <v>274</v>
      </c>
      <c r="C133" s="95" t="s">
        <v>237</v>
      </c>
      <c r="D133" s="96" t="s">
        <v>25</v>
      </c>
      <c r="E133" s="89" t="s">
        <v>302</v>
      </c>
      <c r="F133" s="411"/>
      <c r="G133" s="412"/>
      <c r="H133" s="411"/>
    </row>
    <row r="134" spans="1:8" ht="14.25" customHeight="1" x14ac:dyDescent="0.2">
      <c r="A134" s="90">
        <v>2470</v>
      </c>
      <c r="B134" s="100" t="s">
        <v>274</v>
      </c>
      <c r="C134" s="91" t="s">
        <v>240</v>
      </c>
      <c r="D134" s="92" t="s">
        <v>216</v>
      </c>
      <c r="E134" s="93" t="s">
        <v>303</v>
      </c>
      <c r="F134" s="413"/>
      <c r="G134" s="414"/>
      <c r="H134" s="413"/>
    </row>
    <row r="135" spans="1:8" ht="12" customHeight="1" x14ac:dyDescent="0.2">
      <c r="A135" s="90"/>
      <c r="B135" s="84"/>
      <c r="C135" s="91"/>
      <c r="D135" s="92"/>
      <c r="E135" s="89" t="s">
        <v>48</v>
      </c>
      <c r="F135" s="413"/>
      <c r="G135" s="414"/>
      <c r="H135" s="413"/>
    </row>
    <row r="136" spans="1:8" s="10" customFormat="1" ht="16.5" customHeight="1" x14ac:dyDescent="0.2">
      <c r="A136" s="90">
        <v>2471</v>
      </c>
      <c r="B136" s="102" t="s">
        <v>274</v>
      </c>
      <c r="C136" s="95" t="s">
        <v>240</v>
      </c>
      <c r="D136" s="96" t="s">
        <v>25</v>
      </c>
      <c r="E136" s="89" t="s">
        <v>304</v>
      </c>
      <c r="F136" s="411"/>
      <c r="G136" s="412"/>
      <c r="H136" s="411"/>
    </row>
    <row r="137" spans="1:8" x14ac:dyDescent="0.2">
      <c r="A137" s="90">
        <v>2472</v>
      </c>
      <c r="B137" s="102" t="s">
        <v>274</v>
      </c>
      <c r="C137" s="95" t="s">
        <v>240</v>
      </c>
      <c r="D137" s="96" t="s">
        <v>220</v>
      </c>
      <c r="E137" s="89" t="s">
        <v>305</v>
      </c>
      <c r="F137" s="413"/>
      <c r="G137" s="414"/>
      <c r="H137" s="413"/>
    </row>
    <row r="138" spans="1:8" x14ac:dyDescent="0.2">
      <c r="A138" s="90">
        <v>2473</v>
      </c>
      <c r="B138" s="102" t="s">
        <v>274</v>
      </c>
      <c r="C138" s="95" t="s">
        <v>240</v>
      </c>
      <c r="D138" s="96" t="s">
        <v>222</v>
      </c>
      <c r="E138" s="89" t="s">
        <v>306</v>
      </c>
      <c r="F138" s="413"/>
      <c r="G138" s="414"/>
      <c r="H138" s="413"/>
    </row>
    <row r="139" spans="1:8" x14ac:dyDescent="0.2">
      <c r="A139" s="90">
        <v>2474</v>
      </c>
      <c r="B139" s="102" t="s">
        <v>274</v>
      </c>
      <c r="C139" s="95" t="s">
        <v>240</v>
      </c>
      <c r="D139" s="96" t="s">
        <v>231</v>
      </c>
      <c r="E139" s="89" t="s">
        <v>307</v>
      </c>
      <c r="F139" s="413"/>
      <c r="G139" s="414"/>
      <c r="H139" s="413"/>
    </row>
    <row r="140" spans="1:8" ht="27" x14ac:dyDescent="0.2">
      <c r="A140" s="90">
        <v>2480</v>
      </c>
      <c r="B140" s="100" t="s">
        <v>274</v>
      </c>
      <c r="C140" s="91" t="s">
        <v>242</v>
      </c>
      <c r="D140" s="92" t="s">
        <v>216</v>
      </c>
      <c r="E140" s="93" t="s">
        <v>308</v>
      </c>
      <c r="F140" s="413"/>
      <c r="G140" s="414"/>
      <c r="H140" s="413"/>
    </row>
    <row r="141" spans="1:8" ht="12" customHeight="1" x14ac:dyDescent="0.2">
      <c r="A141" s="90"/>
      <c r="B141" s="84"/>
      <c r="C141" s="91"/>
      <c r="D141" s="92"/>
      <c r="E141" s="89" t="s">
        <v>48</v>
      </c>
      <c r="F141" s="413"/>
      <c r="G141" s="414"/>
      <c r="H141" s="413"/>
    </row>
    <row r="142" spans="1:8" s="10" customFormat="1" ht="28.5" customHeight="1" x14ac:dyDescent="0.2">
      <c r="A142" s="90">
        <v>2481</v>
      </c>
      <c r="B142" s="102" t="s">
        <v>274</v>
      </c>
      <c r="C142" s="95" t="s">
        <v>242</v>
      </c>
      <c r="D142" s="96" t="s">
        <v>25</v>
      </c>
      <c r="E142" s="89" t="s">
        <v>309</v>
      </c>
      <c r="F142" s="411"/>
      <c r="G142" s="412"/>
      <c r="H142" s="411"/>
    </row>
    <row r="143" spans="1:8" ht="40.5" x14ac:dyDescent="0.2">
      <c r="A143" s="90">
        <v>2482</v>
      </c>
      <c r="B143" s="102" t="s">
        <v>274</v>
      </c>
      <c r="C143" s="95" t="s">
        <v>242</v>
      </c>
      <c r="D143" s="96" t="s">
        <v>220</v>
      </c>
      <c r="E143" s="89" t="s">
        <v>310</v>
      </c>
      <c r="F143" s="413"/>
      <c r="G143" s="414"/>
      <c r="H143" s="413"/>
    </row>
    <row r="144" spans="1:8" ht="27" x14ac:dyDescent="0.2">
      <c r="A144" s="90">
        <v>2483</v>
      </c>
      <c r="B144" s="102" t="s">
        <v>274</v>
      </c>
      <c r="C144" s="95" t="s">
        <v>242</v>
      </c>
      <c r="D144" s="96" t="s">
        <v>222</v>
      </c>
      <c r="E144" s="89" t="s">
        <v>311</v>
      </c>
      <c r="F144" s="413"/>
      <c r="G144" s="414"/>
      <c r="H144" s="413"/>
    </row>
    <row r="145" spans="1:8" ht="27" x14ac:dyDescent="0.2">
      <c r="A145" s="90">
        <v>2484</v>
      </c>
      <c r="B145" s="102" t="s">
        <v>274</v>
      </c>
      <c r="C145" s="95" t="s">
        <v>242</v>
      </c>
      <c r="D145" s="96" t="s">
        <v>231</v>
      </c>
      <c r="E145" s="89" t="s">
        <v>312</v>
      </c>
      <c r="F145" s="413"/>
      <c r="G145" s="414"/>
      <c r="H145" s="413"/>
    </row>
    <row r="146" spans="1:8" ht="25.5" customHeight="1" x14ac:dyDescent="0.2">
      <c r="A146" s="90">
        <v>2485</v>
      </c>
      <c r="B146" s="102" t="s">
        <v>274</v>
      </c>
      <c r="C146" s="95" t="s">
        <v>242</v>
      </c>
      <c r="D146" s="96" t="s">
        <v>234</v>
      </c>
      <c r="E146" s="89" t="s">
        <v>313</v>
      </c>
      <c r="F146" s="413"/>
      <c r="G146" s="414"/>
      <c r="H146" s="413"/>
    </row>
    <row r="147" spans="1:8" x14ac:dyDescent="0.2">
      <c r="A147" s="90">
        <v>2486</v>
      </c>
      <c r="B147" s="102" t="s">
        <v>274</v>
      </c>
      <c r="C147" s="95" t="s">
        <v>242</v>
      </c>
      <c r="D147" s="96" t="s">
        <v>237</v>
      </c>
      <c r="E147" s="89" t="s">
        <v>314</v>
      </c>
      <c r="F147" s="413"/>
      <c r="G147" s="414"/>
      <c r="H147" s="413"/>
    </row>
    <row r="148" spans="1:8" ht="28.5" customHeight="1" x14ac:dyDescent="0.2">
      <c r="A148" s="90">
        <v>2487</v>
      </c>
      <c r="B148" s="102" t="s">
        <v>274</v>
      </c>
      <c r="C148" s="95" t="s">
        <v>242</v>
      </c>
      <c r="D148" s="96" t="s">
        <v>240</v>
      </c>
      <c r="E148" s="89" t="s">
        <v>315</v>
      </c>
      <c r="F148" s="413"/>
      <c r="G148" s="414"/>
      <c r="H148" s="413"/>
    </row>
    <row r="149" spans="1:8" x14ac:dyDescent="0.2">
      <c r="A149" s="90">
        <v>2490</v>
      </c>
      <c r="B149" s="100" t="s">
        <v>274</v>
      </c>
      <c r="C149" s="91" t="s">
        <v>316</v>
      </c>
      <c r="D149" s="92" t="s">
        <v>216</v>
      </c>
      <c r="E149" s="93" t="s">
        <v>317</v>
      </c>
      <c r="F149" s="413">
        <f>+H149</f>
        <v>-125266.98360000001</v>
      </c>
      <c r="G149" s="414"/>
      <c r="H149" s="413">
        <f>+H151</f>
        <v>-125266.98360000001</v>
      </c>
    </row>
    <row r="150" spans="1:8" ht="11.25" customHeight="1" x14ac:dyDescent="0.2">
      <c r="A150" s="90"/>
      <c r="B150" s="84"/>
      <c r="C150" s="91"/>
      <c r="D150" s="92"/>
      <c r="E150" s="89" t="s">
        <v>48</v>
      </c>
      <c r="F150" s="413"/>
      <c r="G150" s="413"/>
      <c r="H150" s="413"/>
    </row>
    <row r="151" spans="1:8" s="10" customFormat="1" ht="27" customHeight="1" x14ac:dyDescent="0.2">
      <c r="A151" s="90">
        <v>2491</v>
      </c>
      <c r="B151" s="102" t="s">
        <v>274</v>
      </c>
      <c r="C151" s="95" t="s">
        <v>316</v>
      </c>
      <c r="D151" s="96" t="s">
        <v>25</v>
      </c>
      <c r="E151" s="89" t="s">
        <v>317</v>
      </c>
      <c r="F151" s="435">
        <f>+H151</f>
        <v>-125266.98360000001</v>
      </c>
      <c r="G151" s="429"/>
      <c r="H151" s="445">
        <f>+'Sheet3 '!F217</f>
        <v>-125266.98360000001</v>
      </c>
    </row>
    <row r="152" spans="1:8" ht="35.25" customHeight="1" x14ac:dyDescent="0.2">
      <c r="A152" s="83">
        <v>2500</v>
      </c>
      <c r="B152" s="84" t="s">
        <v>318</v>
      </c>
      <c r="C152" s="85" t="s">
        <v>216</v>
      </c>
      <c r="D152" s="86" t="s">
        <v>216</v>
      </c>
      <c r="E152" s="87" t="s">
        <v>319</v>
      </c>
      <c r="F152" s="442">
        <f>+F154+F157+F160+F163+F166+F169</f>
        <v>335890</v>
      </c>
      <c r="G152" s="442">
        <f>+G154+G157+G163+G166+G169</f>
        <v>173390</v>
      </c>
      <c r="H152" s="442">
        <f>+H154+H157+H163+H166+H169</f>
        <v>162500</v>
      </c>
    </row>
    <row r="153" spans="1:8" s="51" customFormat="1" ht="15" customHeight="1" x14ac:dyDescent="0.2">
      <c r="A153" s="88"/>
      <c r="B153" s="84"/>
      <c r="C153" s="85"/>
      <c r="D153" s="86"/>
      <c r="E153" s="89" t="s">
        <v>22</v>
      </c>
      <c r="F153" s="440"/>
      <c r="G153" s="441"/>
      <c r="H153" s="440"/>
    </row>
    <row r="154" spans="1:8" ht="13.5" customHeight="1" x14ac:dyDescent="0.2">
      <c r="A154" s="90">
        <v>2510</v>
      </c>
      <c r="B154" s="100" t="s">
        <v>318</v>
      </c>
      <c r="C154" s="91" t="s">
        <v>25</v>
      </c>
      <c r="D154" s="92" t="s">
        <v>216</v>
      </c>
      <c r="E154" s="93" t="s">
        <v>320</v>
      </c>
      <c r="F154" s="407">
        <f>+F156</f>
        <v>257000</v>
      </c>
      <c r="G154" s="407">
        <f>+G156</f>
        <v>155500</v>
      </c>
      <c r="H154" s="407">
        <f>+H156</f>
        <v>101500</v>
      </c>
    </row>
    <row r="155" spans="1:8" ht="15.75" thickBot="1" x14ac:dyDescent="0.25">
      <c r="A155" s="113"/>
      <c r="B155" s="221"/>
      <c r="C155" s="222"/>
      <c r="D155" s="223"/>
      <c r="E155" s="217" t="s">
        <v>48</v>
      </c>
      <c r="F155" s="423"/>
      <c r="G155" s="424"/>
      <c r="H155" s="423"/>
    </row>
    <row r="156" spans="1:8" s="10" customFormat="1" ht="14.25" customHeight="1" x14ac:dyDescent="0.2">
      <c r="A156" s="88">
        <v>2511</v>
      </c>
      <c r="B156" s="94" t="s">
        <v>318</v>
      </c>
      <c r="C156" s="218" t="s">
        <v>25</v>
      </c>
      <c r="D156" s="219" t="s">
        <v>25</v>
      </c>
      <c r="E156" s="98" t="s">
        <v>320</v>
      </c>
      <c r="F156" s="425">
        <f>+G156+H156</f>
        <v>257000</v>
      </c>
      <c r="G156" s="425">
        <f>+'Sheet6 '!G243</f>
        <v>155500</v>
      </c>
      <c r="H156" s="426">
        <f>+'Sheet6 '!H243</f>
        <v>101500</v>
      </c>
    </row>
    <row r="157" spans="1:8" x14ac:dyDescent="0.2">
      <c r="A157" s="90">
        <v>2520</v>
      </c>
      <c r="B157" s="100" t="s">
        <v>318</v>
      </c>
      <c r="C157" s="91" t="s">
        <v>220</v>
      </c>
      <c r="D157" s="92" t="s">
        <v>216</v>
      </c>
      <c r="E157" s="93" t="s">
        <v>321</v>
      </c>
      <c r="F157" s="427">
        <f>+G157+H157</f>
        <v>78890</v>
      </c>
      <c r="G157" s="428">
        <f>+G159</f>
        <v>17890</v>
      </c>
      <c r="H157" s="427">
        <f>+H159</f>
        <v>61000</v>
      </c>
    </row>
    <row r="158" spans="1:8" x14ac:dyDescent="0.2">
      <c r="A158" s="90"/>
      <c r="B158" s="84"/>
      <c r="C158" s="91"/>
      <c r="D158" s="92"/>
      <c r="E158" s="89" t="s">
        <v>48</v>
      </c>
      <c r="F158" s="413"/>
      <c r="G158" s="429"/>
      <c r="H158" s="413"/>
    </row>
    <row r="159" spans="1:8" s="10" customFormat="1" ht="15" customHeight="1" x14ac:dyDescent="0.2">
      <c r="A159" s="90">
        <v>2521</v>
      </c>
      <c r="B159" s="102" t="s">
        <v>318</v>
      </c>
      <c r="C159" s="95" t="s">
        <v>220</v>
      </c>
      <c r="D159" s="96" t="s">
        <v>25</v>
      </c>
      <c r="E159" s="89" t="s">
        <v>322</v>
      </c>
      <c r="F159" s="413">
        <f>+G159+H159</f>
        <v>78890</v>
      </c>
      <c r="G159" s="413">
        <f>+'Sheet6 '!G262</f>
        <v>17890</v>
      </c>
      <c r="H159" s="430">
        <f>+'Sheet6 '!H262</f>
        <v>61000</v>
      </c>
    </row>
    <row r="160" spans="1:8" x14ac:dyDescent="0.2">
      <c r="A160" s="90">
        <v>2530</v>
      </c>
      <c r="B160" s="100" t="s">
        <v>318</v>
      </c>
      <c r="C160" s="91" t="s">
        <v>222</v>
      </c>
      <c r="D160" s="92" t="s">
        <v>216</v>
      </c>
      <c r="E160" s="93" t="s">
        <v>323</v>
      </c>
      <c r="F160" s="413"/>
      <c r="G160" s="408"/>
      <c r="H160" s="413"/>
    </row>
    <row r="161" spans="1:8" x14ac:dyDescent="0.2">
      <c r="A161" s="90"/>
      <c r="B161" s="84"/>
      <c r="C161" s="91"/>
      <c r="D161" s="92"/>
      <c r="E161" s="89" t="s">
        <v>48</v>
      </c>
      <c r="F161" s="413"/>
      <c r="G161" s="414"/>
      <c r="H161" s="413"/>
    </row>
    <row r="162" spans="1:8" s="10" customFormat="1" ht="18" customHeight="1" x14ac:dyDescent="0.2">
      <c r="A162" s="90">
        <v>2531</v>
      </c>
      <c r="B162" s="102" t="s">
        <v>318</v>
      </c>
      <c r="C162" s="95" t="s">
        <v>222</v>
      </c>
      <c r="D162" s="96" t="s">
        <v>25</v>
      </c>
      <c r="E162" s="89" t="s">
        <v>323</v>
      </c>
      <c r="F162" s="411"/>
      <c r="G162" s="412"/>
      <c r="H162" s="411"/>
    </row>
    <row r="163" spans="1:8" ht="15" customHeight="1" x14ac:dyDescent="0.2">
      <c r="A163" s="90">
        <v>2540</v>
      </c>
      <c r="B163" s="100" t="s">
        <v>318</v>
      </c>
      <c r="C163" s="91" t="s">
        <v>231</v>
      </c>
      <c r="D163" s="92" t="s">
        <v>216</v>
      </c>
      <c r="E163" s="93" t="s">
        <v>324</v>
      </c>
      <c r="F163" s="407"/>
      <c r="G163" s="408"/>
      <c r="H163" s="407"/>
    </row>
    <row r="164" spans="1:8" ht="13.5" customHeight="1" x14ac:dyDescent="0.2">
      <c r="A164" s="90"/>
      <c r="B164" s="84"/>
      <c r="C164" s="91"/>
      <c r="D164" s="92"/>
      <c r="E164" s="89" t="s">
        <v>48</v>
      </c>
      <c r="F164" s="413"/>
      <c r="G164" s="414"/>
      <c r="H164" s="413"/>
    </row>
    <row r="165" spans="1:8" s="10" customFormat="1" ht="15.75" customHeight="1" x14ac:dyDescent="0.2">
      <c r="A165" s="90">
        <v>2541</v>
      </c>
      <c r="B165" s="102" t="s">
        <v>318</v>
      </c>
      <c r="C165" s="95" t="s">
        <v>231</v>
      </c>
      <c r="D165" s="96" t="s">
        <v>25</v>
      </c>
      <c r="E165" s="89" t="s">
        <v>324</v>
      </c>
      <c r="F165" s="431"/>
      <c r="G165" s="432"/>
      <c r="H165" s="431"/>
    </row>
    <row r="166" spans="1:8" ht="15" customHeight="1" x14ac:dyDescent="0.2">
      <c r="A166" s="90">
        <v>2550</v>
      </c>
      <c r="B166" s="100" t="s">
        <v>318</v>
      </c>
      <c r="C166" s="91" t="s">
        <v>234</v>
      </c>
      <c r="D166" s="92" t="s">
        <v>216</v>
      </c>
      <c r="E166" s="93" t="s">
        <v>325</v>
      </c>
      <c r="F166" s="413"/>
      <c r="G166" s="414"/>
      <c r="H166" s="413"/>
    </row>
    <row r="167" spans="1:8" ht="12.75" customHeight="1" x14ac:dyDescent="0.2">
      <c r="A167" s="90"/>
      <c r="B167" s="84"/>
      <c r="C167" s="91"/>
      <c r="D167" s="92"/>
      <c r="E167" s="89" t="s">
        <v>48</v>
      </c>
      <c r="F167" s="413"/>
      <c r="G167" s="414"/>
      <c r="H167" s="413"/>
    </row>
    <row r="168" spans="1:8" s="10" customFormat="1" ht="28.5" customHeight="1" x14ac:dyDescent="0.2">
      <c r="A168" s="90">
        <v>2551</v>
      </c>
      <c r="B168" s="102" t="s">
        <v>318</v>
      </c>
      <c r="C168" s="95" t="s">
        <v>234</v>
      </c>
      <c r="D168" s="96" t="s">
        <v>25</v>
      </c>
      <c r="E168" s="89" t="s">
        <v>325</v>
      </c>
      <c r="F168" s="411"/>
      <c r="G168" s="412"/>
      <c r="H168" s="411"/>
    </row>
    <row r="169" spans="1:8" x14ac:dyDescent="0.2">
      <c r="A169" s="90">
        <v>2560</v>
      </c>
      <c r="B169" s="100" t="s">
        <v>318</v>
      </c>
      <c r="C169" s="91" t="s">
        <v>237</v>
      </c>
      <c r="D169" s="92" t="s">
        <v>216</v>
      </c>
      <c r="E169" s="93" t="s">
        <v>326</v>
      </c>
      <c r="F169" s="413"/>
      <c r="G169" s="414"/>
      <c r="H169" s="413"/>
    </row>
    <row r="170" spans="1:8" ht="12" customHeight="1" x14ac:dyDescent="0.2">
      <c r="A170" s="90"/>
      <c r="B170" s="84"/>
      <c r="C170" s="91"/>
      <c r="D170" s="92"/>
      <c r="E170" s="89" t="s">
        <v>48</v>
      </c>
      <c r="F170" s="413"/>
      <c r="G170" s="414"/>
      <c r="H170" s="413"/>
    </row>
    <row r="171" spans="1:8" s="10" customFormat="1" ht="26.25" customHeight="1" x14ac:dyDescent="0.2">
      <c r="A171" s="90">
        <v>2561</v>
      </c>
      <c r="B171" s="102" t="s">
        <v>318</v>
      </c>
      <c r="C171" s="95" t="s">
        <v>237</v>
      </c>
      <c r="D171" s="96" t="s">
        <v>25</v>
      </c>
      <c r="E171" s="89" t="s">
        <v>326</v>
      </c>
      <c r="F171" s="411"/>
      <c r="G171" s="412"/>
      <c r="H171" s="411"/>
    </row>
    <row r="172" spans="1:8" ht="48.75" customHeight="1" x14ac:dyDescent="0.2">
      <c r="A172" s="99">
        <v>2600</v>
      </c>
      <c r="B172" s="100" t="s">
        <v>327</v>
      </c>
      <c r="C172" s="91" t="s">
        <v>216</v>
      </c>
      <c r="D172" s="92" t="s">
        <v>216</v>
      </c>
      <c r="E172" s="220" t="s">
        <v>328</v>
      </c>
      <c r="F172" s="411">
        <f>+G172+H172</f>
        <v>50000</v>
      </c>
      <c r="G172" s="411">
        <f>+G183+G182</f>
        <v>35000</v>
      </c>
      <c r="H172" s="411">
        <f>+H183+H182</f>
        <v>15000</v>
      </c>
    </row>
    <row r="173" spans="1:8" s="51" customFormat="1" ht="12.75" customHeight="1" x14ac:dyDescent="0.2">
      <c r="A173" s="88"/>
      <c r="B173" s="84"/>
      <c r="C173" s="85"/>
      <c r="D173" s="86"/>
      <c r="E173" s="89" t="s">
        <v>22</v>
      </c>
      <c r="F173" s="417"/>
      <c r="G173" s="418"/>
      <c r="H173" s="417"/>
    </row>
    <row r="174" spans="1:8" ht="11.25" customHeight="1" x14ac:dyDescent="0.2">
      <c r="A174" s="90">
        <v>2610</v>
      </c>
      <c r="B174" s="100" t="s">
        <v>327</v>
      </c>
      <c r="C174" s="91" t="s">
        <v>25</v>
      </c>
      <c r="D174" s="92" t="s">
        <v>216</v>
      </c>
      <c r="E174" s="93" t="s">
        <v>329</v>
      </c>
      <c r="F174" s="407"/>
      <c r="G174" s="408"/>
      <c r="H174" s="407"/>
    </row>
    <row r="175" spans="1:8" ht="14.25" customHeight="1" x14ac:dyDescent="0.2">
      <c r="A175" s="90"/>
      <c r="B175" s="84"/>
      <c r="C175" s="91"/>
      <c r="D175" s="92"/>
      <c r="E175" s="89" t="s">
        <v>48</v>
      </c>
      <c r="F175" s="413"/>
      <c r="G175" s="414"/>
      <c r="H175" s="413"/>
    </row>
    <row r="176" spans="1:8" s="10" customFormat="1" ht="16.5" customHeight="1" x14ac:dyDescent="0.2">
      <c r="A176" s="90">
        <v>2611</v>
      </c>
      <c r="B176" s="102" t="s">
        <v>327</v>
      </c>
      <c r="C176" s="95" t="s">
        <v>25</v>
      </c>
      <c r="D176" s="96" t="s">
        <v>25</v>
      </c>
      <c r="E176" s="89" t="s">
        <v>330</v>
      </c>
      <c r="F176" s="411"/>
      <c r="G176" s="412"/>
      <c r="H176" s="411"/>
    </row>
    <row r="177" spans="1:8" x14ac:dyDescent="0.2">
      <c r="A177" s="90">
        <v>2620</v>
      </c>
      <c r="B177" s="100" t="s">
        <v>327</v>
      </c>
      <c r="C177" s="91" t="s">
        <v>220</v>
      </c>
      <c r="D177" s="92" t="s">
        <v>216</v>
      </c>
      <c r="E177" s="93" t="s">
        <v>331</v>
      </c>
      <c r="F177" s="413"/>
      <c r="G177" s="414"/>
      <c r="H177" s="413"/>
    </row>
    <row r="178" spans="1:8" ht="12.75" customHeight="1" x14ac:dyDescent="0.2">
      <c r="A178" s="90"/>
      <c r="B178" s="84"/>
      <c r="C178" s="91"/>
      <c r="D178" s="92"/>
      <c r="E178" s="89" t="s">
        <v>48</v>
      </c>
      <c r="F178" s="413"/>
      <c r="G178" s="414"/>
      <c r="H178" s="413"/>
    </row>
    <row r="179" spans="1:8" s="10" customFormat="1" ht="15.75" customHeight="1" x14ac:dyDescent="0.2">
      <c r="A179" s="90">
        <v>2621</v>
      </c>
      <c r="B179" s="102" t="s">
        <v>327</v>
      </c>
      <c r="C179" s="95" t="s">
        <v>220</v>
      </c>
      <c r="D179" s="96" t="s">
        <v>25</v>
      </c>
      <c r="E179" s="89" t="s">
        <v>331</v>
      </c>
      <c r="F179" s="411"/>
      <c r="G179" s="412"/>
      <c r="H179" s="411"/>
    </row>
    <row r="180" spans="1:8" x14ac:dyDescent="0.2">
      <c r="A180" s="90">
        <v>2630</v>
      </c>
      <c r="B180" s="100" t="s">
        <v>327</v>
      </c>
      <c r="C180" s="91" t="s">
        <v>222</v>
      </c>
      <c r="D180" s="92" t="s">
        <v>216</v>
      </c>
      <c r="E180" s="93" t="s">
        <v>332</v>
      </c>
      <c r="F180" s="413"/>
      <c r="G180" s="414"/>
      <c r="H180" s="413"/>
    </row>
    <row r="181" spans="1:8" ht="12.75" customHeight="1" x14ac:dyDescent="0.2">
      <c r="A181" s="90"/>
      <c r="B181" s="84"/>
      <c r="C181" s="91"/>
      <c r="D181" s="92"/>
      <c r="E181" s="89" t="s">
        <v>48</v>
      </c>
      <c r="F181" s="413"/>
      <c r="G181" s="414"/>
      <c r="H181" s="413"/>
    </row>
    <row r="182" spans="1:8" s="10" customFormat="1" ht="15" customHeight="1" x14ac:dyDescent="0.2">
      <c r="A182" s="90">
        <v>2631</v>
      </c>
      <c r="B182" s="102" t="s">
        <v>327</v>
      </c>
      <c r="C182" s="95" t="s">
        <v>222</v>
      </c>
      <c r="D182" s="96" t="s">
        <v>25</v>
      </c>
      <c r="E182" s="89" t="s">
        <v>333</v>
      </c>
      <c r="F182" s="411">
        <f>+G182+H182</f>
        <v>0</v>
      </c>
      <c r="G182" s="412">
        <f>+'Sheet6 '!G299</f>
        <v>0</v>
      </c>
      <c r="H182" s="411">
        <f>+'Sheet6 '!H299</f>
        <v>0</v>
      </c>
    </row>
    <row r="183" spans="1:8" x14ac:dyDescent="0.2">
      <c r="A183" s="90">
        <v>2640</v>
      </c>
      <c r="B183" s="100" t="s">
        <v>327</v>
      </c>
      <c r="C183" s="91" t="s">
        <v>231</v>
      </c>
      <c r="D183" s="92" t="s">
        <v>216</v>
      </c>
      <c r="E183" s="93" t="s">
        <v>334</v>
      </c>
      <c r="F183" s="411">
        <f>+G183+H183</f>
        <v>50000</v>
      </c>
      <c r="G183" s="412">
        <f>+G185</f>
        <v>35000</v>
      </c>
      <c r="H183" s="411">
        <f>+H185</f>
        <v>15000</v>
      </c>
    </row>
    <row r="184" spans="1:8" ht="11.25" customHeight="1" x14ac:dyDescent="0.2">
      <c r="A184" s="90"/>
      <c r="B184" s="84"/>
      <c r="C184" s="91"/>
      <c r="D184" s="92"/>
      <c r="E184" s="89" t="s">
        <v>48</v>
      </c>
      <c r="F184" s="413"/>
      <c r="G184" s="414"/>
      <c r="H184" s="413"/>
    </row>
    <row r="185" spans="1:8" s="10" customFormat="1" ht="15" customHeight="1" x14ac:dyDescent="0.2">
      <c r="A185" s="90">
        <v>2641</v>
      </c>
      <c r="B185" s="102" t="s">
        <v>327</v>
      </c>
      <c r="C185" s="95" t="s">
        <v>231</v>
      </c>
      <c r="D185" s="96" t="s">
        <v>25</v>
      </c>
      <c r="E185" s="89" t="s">
        <v>335</v>
      </c>
      <c r="F185" s="413">
        <f>+G185+H185</f>
        <v>50000</v>
      </c>
      <c r="G185" s="414">
        <f>+'Sheet6 '!G304</f>
        <v>35000</v>
      </c>
      <c r="H185" s="413">
        <f>+'Sheet6 '!H304</f>
        <v>15000</v>
      </c>
    </row>
    <row r="186" spans="1:8" ht="27" x14ac:dyDescent="0.2">
      <c r="A186" s="90">
        <v>2650</v>
      </c>
      <c r="B186" s="100" t="s">
        <v>327</v>
      </c>
      <c r="C186" s="91" t="s">
        <v>234</v>
      </c>
      <c r="D186" s="92" t="s">
        <v>216</v>
      </c>
      <c r="E186" s="93" t="s">
        <v>336</v>
      </c>
      <c r="F186" s="413"/>
      <c r="G186" s="414"/>
      <c r="H186" s="413"/>
    </row>
    <row r="187" spans="1:8" ht="12.75" customHeight="1" x14ac:dyDescent="0.2">
      <c r="A187" s="90"/>
      <c r="B187" s="84"/>
      <c r="C187" s="91"/>
      <c r="D187" s="92"/>
      <c r="E187" s="89" t="s">
        <v>48</v>
      </c>
      <c r="F187" s="413"/>
      <c r="G187" s="414"/>
      <c r="H187" s="413"/>
    </row>
    <row r="188" spans="1:8" s="10" customFormat="1" ht="13.5" customHeight="1" x14ac:dyDescent="0.2">
      <c r="A188" s="90">
        <v>2651</v>
      </c>
      <c r="B188" s="102" t="s">
        <v>327</v>
      </c>
      <c r="C188" s="95" t="s">
        <v>234</v>
      </c>
      <c r="D188" s="96" t="s">
        <v>25</v>
      </c>
      <c r="E188" s="89" t="s">
        <v>336</v>
      </c>
      <c r="F188" s="411"/>
      <c r="G188" s="412"/>
      <c r="H188" s="411"/>
    </row>
    <row r="189" spans="1:8" ht="27" x14ac:dyDescent="0.2">
      <c r="A189" s="90">
        <v>2660</v>
      </c>
      <c r="B189" s="100" t="s">
        <v>327</v>
      </c>
      <c r="C189" s="91" t="s">
        <v>237</v>
      </c>
      <c r="D189" s="92" t="s">
        <v>216</v>
      </c>
      <c r="E189" s="93" t="s">
        <v>337</v>
      </c>
      <c r="F189" s="413"/>
      <c r="G189" s="414"/>
      <c r="H189" s="413"/>
    </row>
    <row r="190" spans="1:8" ht="12.75" customHeight="1" x14ac:dyDescent="0.2">
      <c r="A190" s="90"/>
      <c r="B190" s="84"/>
      <c r="C190" s="91"/>
      <c r="D190" s="92"/>
      <c r="E190" s="89" t="s">
        <v>48</v>
      </c>
      <c r="F190" s="413"/>
      <c r="G190" s="414"/>
      <c r="H190" s="413"/>
    </row>
    <row r="191" spans="1:8" s="10" customFormat="1" ht="13.5" customHeight="1" x14ac:dyDescent="0.2">
      <c r="A191" s="90">
        <v>2661</v>
      </c>
      <c r="B191" s="102" t="s">
        <v>327</v>
      </c>
      <c r="C191" s="95" t="s">
        <v>237</v>
      </c>
      <c r="D191" s="96" t="s">
        <v>25</v>
      </c>
      <c r="E191" s="89" t="s">
        <v>337</v>
      </c>
      <c r="F191" s="411"/>
      <c r="G191" s="412"/>
      <c r="H191" s="411"/>
    </row>
    <row r="192" spans="1:8" ht="26.25" customHeight="1" x14ac:dyDescent="0.2">
      <c r="A192" s="99">
        <v>2700</v>
      </c>
      <c r="B192" s="100" t="s">
        <v>338</v>
      </c>
      <c r="C192" s="91" t="s">
        <v>216</v>
      </c>
      <c r="D192" s="92" t="s">
        <v>216</v>
      </c>
      <c r="E192" s="103" t="s">
        <v>339</v>
      </c>
      <c r="F192" s="413">
        <f>+G192+H192</f>
        <v>0</v>
      </c>
      <c r="G192" s="413">
        <f>+G196+G197+G198+G199</f>
        <v>0</v>
      </c>
      <c r="H192" s="413">
        <f>+H196+H197+H198+H199</f>
        <v>0</v>
      </c>
    </row>
    <row r="193" spans="1:8" s="51" customFormat="1" ht="13.5" customHeight="1" x14ac:dyDescent="0.2">
      <c r="A193" s="88"/>
      <c r="B193" s="84"/>
      <c r="C193" s="85"/>
      <c r="D193" s="86"/>
      <c r="E193" s="89" t="s">
        <v>22</v>
      </c>
      <c r="F193" s="417"/>
      <c r="G193" s="418"/>
      <c r="H193" s="417"/>
    </row>
    <row r="194" spans="1:8" ht="15" customHeight="1" x14ac:dyDescent="0.2">
      <c r="A194" s="90">
        <v>2710</v>
      </c>
      <c r="B194" s="100" t="s">
        <v>338</v>
      </c>
      <c r="C194" s="91" t="s">
        <v>25</v>
      </c>
      <c r="D194" s="92" t="s">
        <v>216</v>
      </c>
      <c r="E194" s="93" t="s">
        <v>340</v>
      </c>
      <c r="F194" s="407"/>
      <c r="G194" s="408"/>
      <c r="H194" s="407"/>
    </row>
    <row r="195" spans="1:8" ht="13.5" customHeight="1" x14ac:dyDescent="0.2">
      <c r="A195" s="90"/>
      <c r="B195" s="84"/>
      <c r="C195" s="91"/>
      <c r="D195" s="92"/>
      <c r="E195" s="89" t="s">
        <v>48</v>
      </c>
      <c r="F195" s="413"/>
      <c r="G195" s="414"/>
      <c r="H195" s="413"/>
    </row>
    <row r="196" spans="1:8" s="10" customFormat="1" x14ac:dyDescent="0.2">
      <c r="A196" s="90">
        <v>2711</v>
      </c>
      <c r="B196" s="102" t="s">
        <v>338</v>
      </c>
      <c r="C196" s="95" t="s">
        <v>25</v>
      </c>
      <c r="D196" s="96" t="s">
        <v>25</v>
      </c>
      <c r="E196" s="89" t="s">
        <v>341</v>
      </c>
      <c r="F196" s="411"/>
      <c r="G196" s="412"/>
      <c r="H196" s="411"/>
    </row>
    <row r="197" spans="1:8" x14ac:dyDescent="0.2">
      <c r="A197" s="90">
        <v>2712</v>
      </c>
      <c r="B197" s="102" t="s">
        <v>338</v>
      </c>
      <c r="C197" s="95" t="s">
        <v>25</v>
      </c>
      <c r="D197" s="96" t="s">
        <v>220</v>
      </c>
      <c r="E197" s="89" t="s">
        <v>342</v>
      </c>
      <c r="F197" s="413"/>
      <c r="G197" s="414"/>
      <c r="H197" s="413"/>
    </row>
    <row r="198" spans="1:8" x14ac:dyDescent="0.2">
      <c r="A198" s="90">
        <v>2713</v>
      </c>
      <c r="B198" s="102" t="s">
        <v>338</v>
      </c>
      <c r="C198" s="95" t="s">
        <v>25</v>
      </c>
      <c r="D198" s="96" t="s">
        <v>222</v>
      </c>
      <c r="E198" s="89" t="s">
        <v>343</v>
      </c>
      <c r="F198" s="413"/>
      <c r="G198" s="414"/>
      <c r="H198" s="413"/>
    </row>
    <row r="199" spans="1:8" x14ac:dyDescent="0.2">
      <c r="A199" s="90">
        <v>2720</v>
      </c>
      <c r="B199" s="100" t="s">
        <v>338</v>
      </c>
      <c r="C199" s="91" t="s">
        <v>220</v>
      </c>
      <c r="D199" s="92" t="s">
        <v>216</v>
      </c>
      <c r="E199" s="93" t="s">
        <v>344</v>
      </c>
      <c r="F199" s="413">
        <f>+F201</f>
        <v>0</v>
      </c>
      <c r="G199" s="414">
        <f>+G201</f>
        <v>0</v>
      </c>
      <c r="H199" s="413">
        <f>+H201</f>
        <v>0</v>
      </c>
    </row>
    <row r="200" spans="1:8" ht="12" customHeight="1" x14ac:dyDescent="0.2">
      <c r="A200" s="90"/>
      <c r="B200" s="84"/>
      <c r="C200" s="91"/>
      <c r="D200" s="92"/>
      <c r="E200" s="89" t="s">
        <v>48</v>
      </c>
      <c r="F200" s="413"/>
      <c r="G200" s="414"/>
      <c r="H200" s="413"/>
    </row>
    <row r="201" spans="1:8" s="10" customFormat="1" ht="15" customHeight="1" x14ac:dyDescent="0.2">
      <c r="A201" s="90">
        <v>2721</v>
      </c>
      <c r="B201" s="102" t="s">
        <v>338</v>
      </c>
      <c r="C201" s="95" t="s">
        <v>220</v>
      </c>
      <c r="D201" s="96" t="s">
        <v>25</v>
      </c>
      <c r="E201" s="89" t="s">
        <v>345</v>
      </c>
      <c r="F201" s="411">
        <f>+G201+H201</f>
        <v>0</v>
      </c>
      <c r="G201" s="412">
        <f>+'Sheet6 '!G329</f>
        <v>0</v>
      </c>
      <c r="H201" s="411">
        <f>+'Sheet6 '!H329</f>
        <v>0</v>
      </c>
    </row>
    <row r="202" spans="1:8" x14ac:dyDescent="0.2">
      <c r="A202" s="90">
        <v>2722</v>
      </c>
      <c r="B202" s="102" t="s">
        <v>338</v>
      </c>
      <c r="C202" s="95" t="s">
        <v>220</v>
      </c>
      <c r="D202" s="96" t="s">
        <v>220</v>
      </c>
      <c r="E202" s="89" t="s">
        <v>346</v>
      </c>
      <c r="F202" s="413"/>
      <c r="G202" s="414"/>
      <c r="H202" s="413"/>
    </row>
    <row r="203" spans="1:8" ht="12.75" customHeight="1" x14ac:dyDescent="0.2">
      <c r="A203" s="90">
        <v>2723</v>
      </c>
      <c r="B203" s="102" t="s">
        <v>338</v>
      </c>
      <c r="C203" s="95" t="s">
        <v>220</v>
      </c>
      <c r="D203" s="96" t="s">
        <v>222</v>
      </c>
      <c r="E203" s="89" t="s">
        <v>347</v>
      </c>
      <c r="F203" s="413"/>
      <c r="G203" s="414"/>
      <c r="H203" s="413"/>
    </row>
    <row r="204" spans="1:8" x14ac:dyDescent="0.2">
      <c r="A204" s="88">
        <v>2724</v>
      </c>
      <c r="B204" s="94" t="s">
        <v>338</v>
      </c>
      <c r="C204" s="218" t="s">
        <v>220</v>
      </c>
      <c r="D204" s="219" t="s">
        <v>231</v>
      </c>
      <c r="E204" s="98" t="s">
        <v>348</v>
      </c>
      <c r="F204" s="407"/>
      <c r="G204" s="408"/>
      <c r="H204" s="407"/>
    </row>
    <row r="205" spans="1:8" x14ac:dyDescent="0.2">
      <c r="A205" s="90">
        <v>2730</v>
      </c>
      <c r="B205" s="100" t="s">
        <v>338</v>
      </c>
      <c r="C205" s="91" t="s">
        <v>222</v>
      </c>
      <c r="D205" s="92" t="s">
        <v>216</v>
      </c>
      <c r="E205" s="93" t="s">
        <v>349</v>
      </c>
      <c r="F205" s="413"/>
      <c r="G205" s="414"/>
      <c r="H205" s="413"/>
    </row>
    <row r="206" spans="1:8" ht="11.25" customHeight="1" x14ac:dyDescent="0.2">
      <c r="A206" s="90"/>
      <c r="B206" s="84"/>
      <c r="C206" s="91"/>
      <c r="D206" s="92"/>
      <c r="E206" s="89" t="s">
        <v>48</v>
      </c>
      <c r="F206" s="413"/>
      <c r="G206" s="414"/>
      <c r="H206" s="413"/>
    </row>
    <row r="207" spans="1:8" s="10" customFormat="1" ht="13.5" customHeight="1" x14ac:dyDescent="0.2">
      <c r="A207" s="90">
        <v>2731</v>
      </c>
      <c r="B207" s="102" t="s">
        <v>338</v>
      </c>
      <c r="C207" s="95" t="s">
        <v>222</v>
      </c>
      <c r="D207" s="96" t="s">
        <v>25</v>
      </c>
      <c r="E207" s="89" t="s">
        <v>350</v>
      </c>
      <c r="F207" s="411"/>
      <c r="G207" s="412"/>
      <c r="H207" s="411"/>
    </row>
    <row r="208" spans="1:8" ht="15" customHeight="1" x14ac:dyDescent="0.2">
      <c r="A208" s="90">
        <v>2732</v>
      </c>
      <c r="B208" s="102" t="s">
        <v>338</v>
      </c>
      <c r="C208" s="95" t="s">
        <v>222</v>
      </c>
      <c r="D208" s="96" t="s">
        <v>220</v>
      </c>
      <c r="E208" s="89" t="s">
        <v>351</v>
      </c>
      <c r="F208" s="413"/>
      <c r="G208" s="414"/>
      <c r="H208" s="413"/>
    </row>
    <row r="209" spans="1:9" ht="18" customHeight="1" x14ac:dyDescent="0.2">
      <c r="A209" s="90">
        <v>2733</v>
      </c>
      <c r="B209" s="102" t="s">
        <v>338</v>
      </c>
      <c r="C209" s="95" t="s">
        <v>222</v>
      </c>
      <c r="D209" s="96" t="s">
        <v>222</v>
      </c>
      <c r="E209" s="89" t="s">
        <v>352</v>
      </c>
      <c r="F209" s="413"/>
      <c r="G209" s="414"/>
      <c r="H209" s="413"/>
    </row>
    <row r="210" spans="1:9" ht="16.5" customHeight="1" thickBot="1" x14ac:dyDescent="0.25">
      <c r="A210" s="113">
        <v>2734</v>
      </c>
      <c r="B210" s="214" t="s">
        <v>338</v>
      </c>
      <c r="C210" s="215" t="s">
        <v>222</v>
      </c>
      <c r="D210" s="216" t="s">
        <v>231</v>
      </c>
      <c r="E210" s="217" t="s">
        <v>353</v>
      </c>
      <c r="F210" s="423"/>
      <c r="G210" s="424"/>
      <c r="H210" s="423"/>
    </row>
    <row r="211" spans="1:9" x14ac:dyDescent="0.2">
      <c r="A211" s="88">
        <v>2740</v>
      </c>
      <c r="B211" s="84" t="s">
        <v>338</v>
      </c>
      <c r="C211" s="85" t="s">
        <v>231</v>
      </c>
      <c r="D211" s="86" t="s">
        <v>216</v>
      </c>
      <c r="E211" s="228" t="s">
        <v>354</v>
      </c>
      <c r="F211" s="407"/>
      <c r="G211" s="408"/>
      <c r="H211" s="407"/>
    </row>
    <row r="212" spans="1:9" ht="11.25" customHeight="1" x14ac:dyDescent="0.2">
      <c r="A212" s="90"/>
      <c r="B212" s="84"/>
      <c r="C212" s="91"/>
      <c r="D212" s="92"/>
      <c r="E212" s="89" t="s">
        <v>48</v>
      </c>
      <c r="F212" s="413"/>
      <c r="G212" s="414"/>
      <c r="H212" s="413"/>
    </row>
    <row r="213" spans="1:9" s="10" customFormat="1" ht="13.5" customHeight="1" x14ac:dyDescent="0.2">
      <c r="A213" s="90">
        <v>2741</v>
      </c>
      <c r="B213" s="102" t="s">
        <v>338</v>
      </c>
      <c r="C213" s="95" t="s">
        <v>231</v>
      </c>
      <c r="D213" s="96" t="s">
        <v>25</v>
      </c>
      <c r="E213" s="89" t="s">
        <v>354</v>
      </c>
      <c r="F213" s="411"/>
      <c r="G213" s="412"/>
      <c r="H213" s="411"/>
    </row>
    <row r="214" spans="1:9" ht="27" x14ac:dyDescent="0.2">
      <c r="A214" s="90">
        <v>2750</v>
      </c>
      <c r="B214" s="100" t="s">
        <v>338</v>
      </c>
      <c r="C214" s="91" t="s">
        <v>234</v>
      </c>
      <c r="D214" s="92" t="s">
        <v>216</v>
      </c>
      <c r="E214" s="93" t="s">
        <v>355</v>
      </c>
      <c r="F214" s="413"/>
      <c r="G214" s="414"/>
      <c r="H214" s="413"/>
    </row>
    <row r="215" spans="1:9" ht="12" customHeight="1" x14ac:dyDescent="0.2">
      <c r="A215" s="90"/>
      <c r="B215" s="84"/>
      <c r="C215" s="91"/>
      <c r="D215" s="92"/>
      <c r="E215" s="89" t="s">
        <v>48</v>
      </c>
      <c r="F215" s="407"/>
      <c r="G215" s="408"/>
      <c r="H215" s="407"/>
    </row>
    <row r="216" spans="1:9" s="10" customFormat="1" ht="27.75" customHeight="1" x14ac:dyDescent="0.2">
      <c r="A216" s="90">
        <v>2751</v>
      </c>
      <c r="B216" s="102" t="s">
        <v>338</v>
      </c>
      <c r="C216" s="95" t="s">
        <v>234</v>
      </c>
      <c r="D216" s="96" t="s">
        <v>25</v>
      </c>
      <c r="E216" s="89" t="s">
        <v>355</v>
      </c>
      <c r="F216" s="411"/>
      <c r="G216" s="412"/>
      <c r="H216" s="411"/>
    </row>
    <row r="217" spans="1:9" ht="15.75" customHeight="1" x14ac:dyDescent="0.2">
      <c r="A217" s="90">
        <v>2760</v>
      </c>
      <c r="B217" s="100" t="s">
        <v>338</v>
      </c>
      <c r="C217" s="91" t="s">
        <v>237</v>
      </c>
      <c r="D217" s="92" t="s">
        <v>216</v>
      </c>
      <c r="E217" s="93" t="s">
        <v>356</v>
      </c>
      <c r="F217" s="413"/>
      <c r="G217" s="414"/>
      <c r="H217" s="413"/>
    </row>
    <row r="218" spans="1:9" ht="12" customHeight="1" x14ac:dyDescent="0.2">
      <c r="A218" s="90"/>
      <c r="B218" s="84"/>
      <c r="C218" s="91"/>
      <c r="D218" s="92"/>
      <c r="E218" s="89" t="s">
        <v>48</v>
      </c>
      <c r="F218" s="413"/>
      <c r="G218" s="414"/>
      <c r="H218" s="413"/>
    </row>
    <row r="219" spans="1:9" s="10" customFormat="1" ht="15.75" customHeight="1" x14ac:dyDescent="0.2">
      <c r="A219" s="90">
        <v>2761</v>
      </c>
      <c r="B219" s="102" t="s">
        <v>338</v>
      </c>
      <c r="C219" s="95" t="s">
        <v>237</v>
      </c>
      <c r="D219" s="96" t="s">
        <v>25</v>
      </c>
      <c r="E219" s="89" t="s">
        <v>357</v>
      </c>
      <c r="F219" s="411"/>
      <c r="G219" s="412"/>
      <c r="H219" s="411"/>
    </row>
    <row r="220" spans="1:9" x14ac:dyDescent="0.2">
      <c r="A220" s="90">
        <v>2762</v>
      </c>
      <c r="B220" s="102" t="s">
        <v>338</v>
      </c>
      <c r="C220" s="95" t="s">
        <v>237</v>
      </c>
      <c r="D220" s="96" t="s">
        <v>220</v>
      </c>
      <c r="E220" s="89" t="s">
        <v>356</v>
      </c>
      <c r="F220" s="413"/>
      <c r="G220" s="414"/>
      <c r="H220" s="413"/>
    </row>
    <row r="221" spans="1:9" ht="24.75" customHeight="1" x14ac:dyDescent="0.2">
      <c r="A221" s="99">
        <v>2800</v>
      </c>
      <c r="B221" s="100" t="s">
        <v>358</v>
      </c>
      <c r="C221" s="91" t="s">
        <v>216</v>
      </c>
      <c r="D221" s="92" t="s">
        <v>216</v>
      </c>
      <c r="E221" s="220" t="s">
        <v>359</v>
      </c>
      <c r="F221" s="433">
        <f>+G221+H221</f>
        <v>79000</v>
      </c>
      <c r="G221" s="433">
        <f>+G226+G225</f>
        <v>79000</v>
      </c>
      <c r="H221" s="433">
        <f>+H226+H225</f>
        <v>0</v>
      </c>
      <c r="I221" s="464"/>
    </row>
    <row r="222" spans="1:9" s="51" customFormat="1" ht="13.5" customHeight="1" x14ac:dyDescent="0.2">
      <c r="A222" s="88"/>
      <c r="B222" s="84"/>
      <c r="C222" s="85"/>
      <c r="D222" s="86"/>
      <c r="E222" s="89" t="s">
        <v>22</v>
      </c>
      <c r="F222" s="419"/>
      <c r="G222" s="417"/>
      <c r="H222" s="417"/>
    </row>
    <row r="223" spans="1:9" ht="15" customHeight="1" x14ac:dyDescent="0.2">
      <c r="A223" s="90">
        <v>2810</v>
      </c>
      <c r="B223" s="102" t="s">
        <v>358</v>
      </c>
      <c r="C223" s="95" t="s">
        <v>25</v>
      </c>
      <c r="D223" s="96" t="s">
        <v>216</v>
      </c>
      <c r="E223" s="93" t="s">
        <v>360</v>
      </c>
      <c r="F223" s="407">
        <v>0</v>
      </c>
      <c r="G223" s="408">
        <v>0</v>
      </c>
      <c r="H223" s="407">
        <v>0</v>
      </c>
    </row>
    <row r="224" spans="1:9" ht="12.75" customHeight="1" x14ac:dyDescent="0.2">
      <c r="A224" s="90"/>
      <c r="B224" s="84"/>
      <c r="C224" s="91"/>
      <c r="D224" s="92"/>
      <c r="E224" s="89" t="s">
        <v>48</v>
      </c>
      <c r="F224" s="413"/>
      <c r="G224" s="414"/>
      <c r="H224" s="413"/>
    </row>
    <row r="225" spans="1:8" s="10" customFormat="1" ht="14.25" customHeight="1" x14ac:dyDescent="0.2">
      <c r="A225" s="90">
        <v>2811</v>
      </c>
      <c r="B225" s="102" t="s">
        <v>358</v>
      </c>
      <c r="C225" s="95" t="s">
        <v>25</v>
      </c>
      <c r="D225" s="96" t="s">
        <v>25</v>
      </c>
      <c r="E225" s="89" t="s">
        <v>360</v>
      </c>
      <c r="F225" s="413">
        <f>+G225+H225</f>
        <v>20000</v>
      </c>
      <c r="G225" s="413">
        <f>+'Sheet6 '!G366</f>
        <v>20000</v>
      </c>
      <c r="H225" s="413">
        <v>0</v>
      </c>
    </row>
    <row r="226" spans="1:8" x14ac:dyDescent="0.2">
      <c r="A226" s="90">
        <v>2820</v>
      </c>
      <c r="B226" s="100" t="s">
        <v>358</v>
      </c>
      <c r="C226" s="91" t="s">
        <v>220</v>
      </c>
      <c r="D226" s="92" t="s">
        <v>216</v>
      </c>
      <c r="E226" s="93" t="s">
        <v>361</v>
      </c>
      <c r="F226" s="413">
        <f>+G226+H226</f>
        <v>59000</v>
      </c>
      <c r="G226" s="414">
        <f>G230+G231</f>
        <v>59000</v>
      </c>
      <c r="H226" s="413">
        <v>0</v>
      </c>
    </row>
    <row r="227" spans="1:8" ht="11.25" customHeight="1" x14ac:dyDescent="0.2">
      <c r="A227" s="90"/>
      <c r="B227" s="84"/>
      <c r="C227" s="91"/>
      <c r="D227" s="92"/>
      <c r="E227" s="89" t="s">
        <v>48</v>
      </c>
      <c r="F227" s="413"/>
      <c r="G227" s="414"/>
      <c r="H227" s="413"/>
    </row>
    <row r="228" spans="1:8" s="10" customFormat="1" ht="12.75" customHeight="1" x14ac:dyDescent="0.2">
      <c r="A228" s="90">
        <v>2821</v>
      </c>
      <c r="B228" s="102" t="s">
        <v>358</v>
      </c>
      <c r="C228" s="95" t="s">
        <v>220</v>
      </c>
      <c r="D228" s="96" t="s">
        <v>25</v>
      </c>
      <c r="E228" s="89" t="s">
        <v>362</v>
      </c>
      <c r="F228" s="411"/>
      <c r="G228" s="412"/>
      <c r="H228" s="411"/>
    </row>
    <row r="229" spans="1:8" x14ac:dyDescent="0.2">
      <c r="A229" s="90">
        <v>2822</v>
      </c>
      <c r="B229" s="102" t="s">
        <v>358</v>
      </c>
      <c r="C229" s="95" t="s">
        <v>220</v>
      </c>
      <c r="D229" s="96" t="s">
        <v>220</v>
      </c>
      <c r="E229" s="89" t="s">
        <v>363</v>
      </c>
      <c r="F229" s="413"/>
      <c r="G229" s="414"/>
      <c r="H229" s="413"/>
    </row>
    <row r="230" spans="1:8" x14ac:dyDescent="0.2">
      <c r="A230" s="90">
        <v>2823</v>
      </c>
      <c r="B230" s="102" t="s">
        <v>358</v>
      </c>
      <c r="C230" s="95" t="s">
        <v>220</v>
      </c>
      <c r="D230" s="96" t="s">
        <v>222</v>
      </c>
      <c r="E230" s="89" t="s">
        <v>364</v>
      </c>
      <c r="F230" s="413">
        <f>+G230+H230</f>
        <v>0</v>
      </c>
      <c r="G230" s="414">
        <f>+'Sheet6 '!G375</f>
        <v>0</v>
      </c>
      <c r="H230" s="413"/>
    </row>
    <row r="231" spans="1:8" x14ac:dyDescent="0.2">
      <c r="A231" s="90">
        <v>2824</v>
      </c>
      <c r="B231" s="102" t="s">
        <v>358</v>
      </c>
      <c r="C231" s="95" t="s">
        <v>220</v>
      </c>
      <c r="D231" s="96" t="s">
        <v>231</v>
      </c>
      <c r="E231" s="89" t="s">
        <v>365</v>
      </c>
      <c r="F231" s="413">
        <f>+G231+H231</f>
        <v>59000</v>
      </c>
      <c r="G231" s="413">
        <f>+'Sheet6 '!G378</f>
        <v>59000</v>
      </c>
      <c r="H231" s="413">
        <v>0</v>
      </c>
    </row>
    <row r="232" spans="1:8" x14ac:dyDescent="0.2">
      <c r="A232" s="90">
        <v>2825</v>
      </c>
      <c r="B232" s="102" t="s">
        <v>358</v>
      </c>
      <c r="C232" s="95" t="s">
        <v>220</v>
      </c>
      <c r="D232" s="96" t="s">
        <v>234</v>
      </c>
      <c r="E232" s="89" t="s">
        <v>366</v>
      </c>
      <c r="F232" s="413"/>
      <c r="G232" s="414"/>
      <c r="H232" s="413"/>
    </row>
    <row r="233" spans="1:8" ht="11.25" customHeight="1" x14ac:dyDescent="0.2">
      <c r="A233" s="90">
        <v>2826</v>
      </c>
      <c r="B233" s="102" t="s">
        <v>358</v>
      </c>
      <c r="C233" s="95" t="s">
        <v>220</v>
      </c>
      <c r="D233" s="96" t="s">
        <v>237</v>
      </c>
      <c r="E233" s="89" t="s">
        <v>367</v>
      </c>
      <c r="F233" s="413"/>
      <c r="G233" s="414"/>
      <c r="H233" s="413"/>
    </row>
    <row r="234" spans="1:8" ht="27" x14ac:dyDescent="0.2">
      <c r="A234" s="90">
        <v>2827</v>
      </c>
      <c r="B234" s="102" t="s">
        <v>358</v>
      </c>
      <c r="C234" s="95" t="s">
        <v>220</v>
      </c>
      <c r="D234" s="96" t="s">
        <v>240</v>
      </c>
      <c r="E234" s="89" t="s">
        <v>368</v>
      </c>
      <c r="F234" s="413"/>
      <c r="G234" s="414"/>
      <c r="H234" s="413"/>
    </row>
    <row r="235" spans="1:8" ht="27" x14ac:dyDescent="0.2">
      <c r="A235" s="90">
        <v>2830</v>
      </c>
      <c r="B235" s="100" t="s">
        <v>358</v>
      </c>
      <c r="C235" s="91" t="s">
        <v>222</v>
      </c>
      <c r="D235" s="92" t="s">
        <v>216</v>
      </c>
      <c r="E235" s="93" t="s">
        <v>369</v>
      </c>
      <c r="F235" s="413"/>
      <c r="G235" s="414"/>
      <c r="H235" s="413"/>
    </row>
    <row r="236" spans="1:8" ht="13.5" customHeight="1" x14ac:dyDescent="0.2">
      <c r="A236" s="90"/>
      <c r="B236" s="84"/>
      <c r="C236" s="91"/>
      <c r="D236" s="92"/>
      <c r="E236" s="89" t="s">
        <v>48</v>
      </c>
      <c r="F236" s="413"/>
      <c r="G236" s="414"/>
      <c r="H236" s="413"/>
    </row>
    <row r="237" spans="1:8" s="10" customFormat="1" ht="15" customHeight="1" x14ac:dyDescent="0.2">
      <c r="A237" s="90">
        <v>2831</v>
      </c>
      <c r="B237" s="102" t="s">
        <v>358</v>
      </c>
      <c r="C237" s="95" t="s">
        <v>222</v>
      </c>
      <c r="D237" s="96" t="s">
        <v>25</v>
      </c>
      <c r="E237" s="89" t="s">
        <v>370</v>
      </c>
      <c r="F237" s="411"/>
      <c r="G237" s="412"/>
      <c r="H237" s="411"/>
    </row>
    <row r="238" spans="1:8" x14ac:dyDescent="0.2">
      <c r="A238" s="90">
        <v>2832</v>
      </c>
      <c r="B238" s="102" t="s">
        <v>358</v>
      </c>
      <c r="C238" s="95" t="s">
        <v>222</v>
      </c>
      <c r="D238" s="96" t="s">
        <v>220</v>
      </c>
      <c r="E238" s="89" t="s">
        <v>371</v>
      </c>
      <c r="F238" s="413"/>
      <c r="G238" s="414"/>
      <c r="H238" s="413"/>
    </row>
    <row r="239" spans="1:8" x14ac:dyDescent="0.2">
      <c r="A239" s="90">
        <v>2833</v>
      </c>
      <c r="B239" s="102" t="s">
        <v>358</v>
      </c>
      <c r="C239" s="95" t="s">
        <v>222</v>
      </c>
      <c r="D239" s="96" t="s">
        <v>222</v>
      </c>
      <c r="E239" s="89" t="s">
        <v>372</v>
      </c>
      <c r="F239" s="413"/>
      <c r="G239" s="414"/>
      <c r="H239" s="413"/>
    </row>
    <row r="240" spans="1:8" x14ac:dyDescent="0.2">
      <c r="A240" s="90">
        <v>2840</v>
      </c>
      <c r="B240" s="100" t="s">
        <v>358</v>
      </c>
      <c r="C240" s="91" t="s">
        <v>231</v>
      </c>
      <c r="D240" s="92" t="s">
        <v>216</v>
      </c>
      <c r="E240" s="93" t="s">
        <v>373</v>
      </c>
      <c r="F240" s="413"/>
      <c r="G240" s="414"/>
      <c r="H240" s="413"/>
    </row>
    <row r="241" spans="1:8" ht="12" customHeight="1" x14ac:dyDescent="0.2">
      <c r="A241" s="90"/>
      <c r="B241" s="84"/>
      <c r="C241" s="91"/>
      <c r="D241" s="92"/>
      <c r="E241" s="89" t="s">
        <v>48</v>
      </c>
      <c r="F241" s="413"/>
      <c r="G241" s="414"/>
      <c r="H241" s="413"/>
    </row>
    <row r="242" spans="1:8" s="10" customFormat="1" ht="15" customHeight="1" x14ac:dyDescent="0.2">
      <c r="A242" s="90">
        <v>2841</v>
      </c>
      <c r="B242" s="102" t="s">
        <v>358</v>
      </c>
      <c r="C242" s="95" t="s">
        <v>231</v>
      </c>
      <c r="D242" s="96" t="s">
        <v>25</v>
      </c>
      <c r="E242" s="89" t="s">
        <v>374</v>
      </c>
      <c r="F242" s="411"/>
      <c r="G242" s="412"/>
      <c r="H242" s="411"/>
    </row>
    <row r="243" spans="1:8" ht="14.25" customHeight="1" x14ac:dyDescent="0.2">
      <c r="A243" s="90">
        <v>2842</v>
      </c>
      <c r="B243" s="102" t="s">
        <v>358</v>
      </c>
      <c r="C243" s="95" t="s">
        <v>231</v>
      </c>
      <c r="D243" s="96" t="s">
        <v>220</v>
      </c>
      <c r="E243" s="89" t="s">
        <v>375</v>
      </c>
      <c r="F243" s="413"/>
      <c r="G243" s="414"/>
      <c r="H243" s="413"/>
    </row>
    <row r="244" spans="1:8" ht="16.5" customHeight="1" x14ac:dyDescent="0.2">
      <c r="A244" s="90">
        <v>2843</v>
      </c>
      <c r="B244" s="102" t="s">
        <v>358</v>
      </c>
      <c r="C244" s="95" t="s">
        <v>231</v>
      </c>
      <c r="D244" s="96" t="s">
        <v>222</v>
      </c>
      <c r="E244" s="89" t="s">
        <v>373</v>
      </c>
      <c r="F244" s="413"/>
      <c r="G244" s="414"/>
      <c r="H244" s="413"/>
    </row>
    <row r="245" spans="1:8" ht="27" x14ac:dyDescent="0.2">
      <c r="A245" s="90">
        <v>2850</v>
      </c>
      <c r="B245" s="100" t="s">
        <v>358</v>
      </c>
      <c r="C245" s="91" t="s">
        <v>234</v>
      </c>
      <c r="D245" s="92" t="s">
        <v>216</v>
      </c>
      <c r="E245" s="104" t="s">
        <v>376</v>
      </c>
      <c r="F245" s="413"/>
      <c r="G245" s="414"/>
      <c r="H245" s="413"/>
    </row>
    <row r="246" spans="1:8" ht="12.75" customHeight="1" x14ac:dyDescent="0.2">
      <c r="A246" s="90"/>
      <c r="B246" s="84"/>
      <c r="C246" s="91"/>
      <c r="D246" s="92"/>
      <c r="E246" s="89" t="s">
        <v>48</v>
      </c>
      <c r="F246" s="413"/>
      <c r="G246" s="414"/>
      <c r="H246" s="413"/>
    </row>
    <row r="247" spans="1:8" s="10" customFormat="1" ht="17.25" customHeight="1" x14ac:dyDescent="0.2">
      <c r="A247" s="90">
        <v>2851</v>
      </c>
      <c r="B247" s="100" t="s">
        <v>358</v>
      </c>
      <c r="C247" s="91" t="s">
        <v>234</v>
      </c>
      <c r="D247" s="92" t="s">
        <v>25</v>
      </c>
      <c r="E247" s="105" t="s">
        <v>376</v>
      </c>
      <c r="F247" s="411"/>
      <c r="G247" s="412"/>
      <c r="H247" s="411"/>
    </row>
    <row r="248" spans="1:8" ht="15.75" customHeight="1" x14ac:dyDescent="0.2">
      <c r="A248" s="90">
        <v>2860</v>
      </c>
      <c r="B248" s="100" t="s">
        <v>358</v>
      </c>
      <c r="C248" s="91" t="s">
        <v>237</v>
      </c>
      <c r="D248" s="92" t="s">
        <v>216</v>
      </c>
      <c r="E248" s="104" t="s">
        <v>377</v>
      </c>
      <c r="F248" s="465">
        <f>+G248</f>
        <v>0</v>
      </c>
      <c r="G248" s="466">
        <f>+G250</f>
        <v>0</v>
      </c>
      <c r="H248" s="413">
        <v>0</v>
      </c>
    </row>
    <row r="249" spans="1:8" ht="13.5" customHeight="1" x14ac:dyDescent="0.2">
      <c r="A249" s="90"/>
      <c r="B249" s="84"/>
      <c r="C249" s="91"/>
      <c r="D249" s="92"/>
      <c r="E249" s="89" t="s">
        <v>48</v>
      </c>
      <c r="F249" s="413"/>
      <c r="G249" s="414"/>
      <c r="H249" s="413"/>
    </row>
    <row r="250" spans="1:8" s="10" customFormat="1" ht="14.25" customHeight="1" thickBot="1" x14ac:dyDescent="0.25">
      <c r="A250" s="106">
        <v>2861</v>
      </c>
      <c r="B250" s="447" t="s">
        <v>358</v>
      </c>
      <c r="C250" s="107" t="s">
        <v>237</v>
      </c>
      <c r="D250" s="108" t="s">
        <v>25</v>
      </c>
      <c r="E250" s="448" t="s">
        <v>377</v>
      </c>
      <c r="F250" s="467">
        <f>+G250</f>
        <v>0</v>
      </c>
      <c r="G250" s="468"/>
      <c r="H250" s="467">
        <v>0</v>
      </c>
    </row>
    <row r="251" spans="1:8" s="8" customFormat="1" ht="51.75" customHeight="1" thickBot="1" x14ac:dyDescent="0.25">
      <c r="A251" s="486">
        <v>2900</v>
      </c>
      <c r="B251" s="487" t="s">
        <v>378</v>
      </c>
      <c r="C251" s="487" t="s">
        <v>216</v>
      </c>
      <c r="D251" s="487" t="s">
        <v>216</v>
      </c>
      <c r="E251" s="488" t="s">
        <v>379</v>
      </c>
      <c r="F251" s="489">
        <f>+G251+H251</f>
        <v>502200</v>
      </c>
      <c r="G251" s="489">
        <f>+G253+G269</f>
        <v>382200</v>
      </c>
      <c r="H251" s="489">
        <f>+H253</f>
        <v>120000</v>
      </c>
    </row>
    <row r="252" spans="1:8" s="51" customFormat="1" ht="12.75" customHeight="1" x14ac:dyDescent="0.2">
      <c r="A252" s="88"/>
      <c r="B252" s="84"/>
      <c r="C252" s="85"/>
      <c r="D252" s="86"/>
      <c r="E252" s="98" t="s">
        <v>22</v>
      </c>
      <c r="F252" s="440"/>
      <c r="G252" s="441"/>
      <c r="H252" s="446"/>
    </row>
    <row r="253" spans="1:8" ht="14.25" customHeight="1" x14ac:dyDescent="0.2">
      <c r="A253" s="90">
        <v>2910</v>
      </c>
      <c r="B253" s="100" t="s">
        <v>378</v>
      </c>
      <c r="C253" s="91" t="s">
        <v>25</v>
      </c>
      <c r="D253" s="92" t="s">
        <v>216</v>
      </c>
      <c r="E253" s="93" t="s">
        <v>380</v>
      </c>
      <c r="F253" s="407">
        <f>+G253+H253</f>
        <v>410200</v>
      </c>
      <c r="G253" s="408">
        <f>+G255</f>
        <v>290200</v>
      </c>
      <c r="H253" s="407">
        <f>+H255</f>
        <v>120000</v>
      </c>
    </row>
    <row r="254" spans="1:8" ht="13.5" customHeight="1" x14ac:dyDescent="0.2">
      <c r="A254" s="90"/>
      <c r="B254" s="84"/>
      <c r="C254" s="91"/>
      <c r="D254" s="92"/>
      <c r="E254" s="89" t="s">
        <v>48</v>
      </c>
      <c r="F254" s="413"/>
      <c r="G254" s="414"/>
      <c r="H254" s="413"/>
    </row>
    <row r="255" spans="1:8" s="10" customFormat="1" ht="15.75" customHeight="1" x14ac:dyDescent="0.2">
      <c r="A255" s="90">
        <v>2911</v>
      </c>
      <c r="B255" s="102" t="s">
        <v>378</v>
      </c>
      <c r="C255" s="95" t="s">
        <v>25</v>
      </c>
      <c r="D255" s="96" t="s">
        <v>25</v>
      </c>
      <c r="E255" s="89" t="s">
        <v>381</v>
      </c>
      <c r="F255" s="413">
        <f>+G255+H255</f>
        <v>410200</v>
      </c>
      <c r="G255" s="414">
        <f>+'Sheet6 '!G419</f>
        <v>290200</v>
      </c>
      <c r="H255" s="413">
        <f>+'Sheet6 '!H419</f>
        <v>120000</v>
      </c>
    </row>
    <row r="256" spans="1:8" x14ac:dyDescent="0.2">
      <c r="A256" s="90">
        <v>2912</v>
      </c>
      <c r="B256" s="102" t="s">
        <v>378</v>
      </c>
      <c r="C256" s="95" t="s">
        <v>25</v>
      </c>
      <c r="D256" s="96" t="s">
        <v>220</v>
      </c>
      <c r="E256" s="89" t="s">
        <v>382</v>
      </c>
      <c r="F256" s="413"/>
      <c r="G256" s="414"/>
      <c r="H256" s="413"/>
    </row>
    <row r="257" spans="1:8" x14ac:dyDescent="0.2">
      <c r="A257" s="90">
        <v>2920</v>
      </c>
      <c r="B257" s="100" t="s">
        <v>378</v>
      </c>
      <c r="C257" s="91" t="s">
        <v>220</v>
      </c>
      <c r="D257" s="92" t="s">
        <v>216</v>
      </c>
      <c r="E257" s="93" t="s">
        <v>383</v>
      </c>
      <c r="F257" s="413"/>
      <c r="G257" s="414"/>
      <c r="H257" s="413"/>
    </row>
    <row r="258" spans="1:8" ht="13.5" customHeight="1" x14ac:dyDescent="0.2">
      <c r="A258" s="88"/>
      <c r="B258" s="84"/>
      <c r="C258" s="85"/>
      <c r="D258" s="86"/>
      <c r="E258" s="98" t="s">
        <v>48</v>
      </c>
      <c r="F258" s="407"/>
      <c r="G258" s="408"/>
      <c r="H258" s="407"/>
    </row>
    <row r="259" spans="1:8" s="10" customFormat="1" ht="12" customHeight="1" x14ac:dyDescent="0.2">
      <c r="A259" s="90">
        <v>2921</v>
      </c>
      <c r="B259" s="102" t="s">
        <v>378</v>
      </c>
      <c r="C259" s="95" t="s">
        <v>220</v>
      </c>
      <c r="D259" s="96" t="s">
        <v>25</v>
      </c>
      <c r="E259" s="89" t="s">
        <v>384</v>
      </c>
      <c r="F259" s="411"/>
      <c r="G259" s="412"/>
      <c r="H259" s="411"/>
    </row>
    <row r="260" spans="1:8" x14ac:dyDescent="0.2">
      <c r="A260" s="90">
        <v>2922</v>
      </c>
      <c r="B260" s="102" t="s">
        <v>378</v>
      </c>
      <c r="C260" s="95" t="s">
        <v>220</v>
      </c>
      <c r="D260" s="96" t="s">
        <v>220</v>
      </c>
      <c r="E260" s="89" t="s">
        <v>385</v>
      </c>
      <c r="F260" s="413"/>
      <c r="G260" s="414"/>
      <c r="H260" s="413"/>
    </row>
    <row r="261" spans="1:8" ht="27" x14ac:dyDescent="0.2">
      <c r="A261" s="90">
        <v>2930</v>
      </c>
      <c r="B261" s="100" t="s">
        <v>378</v>
      </c>
      <c r="C261" s="91" t="s">
        <v>222</v>
      </c>
      <c r="D261" s="92" t="s">
        <v>216</v>
      </c>
      <c r="E261" s="93" t="s">
        <v>386</v>
      </c>
      <c r="F261" s="413"/>
      <c r="G261" s="414"/>
      <c r="H261" s="413"/>
    </row>
    <row r="262" spans="1:8" ht="11.25" customHeight="1" x14ac:dyDescent="0.2">
      <c r="A262" s="90"/>
      <c r="B262" s="84"/>
      <c r="C262" s="91"/>
      <c r="D262" s="92"/>
      <c r="E262" s="89" t="s">
        <v>48</v>
      </c>
      <c r="F262" s="413"/>
      <c r="G262" s="414"/>
      <c r="H262" s="413"/>
    </row>
    <row r="263" spans="1:8" s="10" customFormat="1" ht="26.25" customHeight="1" x14ac:dyDescent="0.2">
      <c r="A263" s="90">
        <v>2931</v>
      </c>
      <c r="B263" s="102" t="s">
        <v>378</v>
      </c>
      <c r="C263" s="95" t="s">
        <v>222</v>
      </c>
      <c r="D263" s="96" t="s">
        <v>25</v>
      </c>
      <c r="E263" s="89" t="s">
        <v>387</v>
      </c>
      <c r="F263" s="411"/>
      <c r="G263" s="412"/>
      <c r="H263" s="411"/>
    </row>
    <row r="264" spans="1:8" x14ac:dyDescent="0.2">
      <c r="A264" s="90">
        <v>2932</v>
      </c>
      <c r="B264" s="102" t="s">
        <v>378</v>
      </c>
      <c r="C264" s="95" t="s">
        <v>222</v>
      </c>
      <c r="D264" s="96" t="s">
        <v>220</v>
      </c>
      <c r="E264" s="89" t="s">
        <v>388</v>
      </c>
      <c r="F264" s="413"/>
      <c r="G264" s="414"/>
      <c r="H264" s="413"/>
    </row>
    <row r="265" spans="1:8" x14ac:dyDescent="0.2">
      <c r="A265" s="90">
        <v>2940</v>
      </c>
      <c r="B265" s="100" t="s">
        <v>378</v>
      </c>
      <c r="C265" s="91" t="s">
        <v>231</v>
      </c>
      <c r="D265" s="92" t="s">
        <v>216</v>
      </c>
      <c r="E265" s="93" t="s">
        <v>389</v>
      </c>
      <c r="F265" s="413"/>
      <c r="G265" s="414"/>
      <c r="H265" s="413"/>
    </row>
    <row r="266" spans="1:8" ht="12.75" customHeight="1" thickBot="1" x14ac:dyDescent="0.25">
      <c r="A266" s="113"/>
      <c r="B266" s="221"/>
      <c r="C266" s="222"/>
      <c r="D266" s="223"/>
      <c r="E266" s="217" t="s">
        <v>48</v>
      </c>
      <c r="F266" s="423"/>
      <c r="G266" s="424"/>
      <c r="H266" s="423"/>
    </row>
    <row r="267" spans="1:8" s="10" customFormat="1" ht="15" customHeight="1" x14ac:dyDescent="0.2">
      <c r="A267" s="88">
        <v>2941</v>
      </c>
      <c r="B267" s="94" t="s">
        <v>378</v>
      </c>
      <c r="C267" s="218" t="s">
        <v>231</v>
      </c>
      <c r="D267" s="219" t="s">
        <v>25</v>
      </c>
      <c r="E267" s="98" t="s">
        <v>390</v>
      </c>
      <c r="F267" s="431"/>
      <c r="G267" s="432"/>
      <c r="H267" s="431"/>
    </row>
    <row r="268" spans="1:8" x14ac:dyDescent="0.2">
      <c r="A268" s="90">
        <v>2942</v>
      </c>
      <c r="B268" s="102" t="s">
        <v>378</v>
      </c>
      <c r="C268" s="95" t="s">
        <v>231</v>
      </c>
      <c r="D268" s="96" t="s">
        <v>220</v>
      </c>
      <c r="E268" s="89" t="s">
        <v>391</v>
      </c>
      <c r="F268" s="413"/>
      <c r="G268" s="414"/>
      <c r="H268" s="413"/>
    </row>
    <row r="269" spans="1:8" x14ac:dyDescent="0.2">
      <c r="A269" s="90">
        <v>2950</v>
      </c>
      <c r="B269" s="100" t="s">
        <v>378</v>
      </c>
      <c r="C269" s="91" t="s">
        <v>234</v>
      </c>
      <c r="D269" s="92" t="s">
        <v>216</v>
      </c>
      <c r="E269" s="93" t="s">
        <v>392</v>
      </c>
      <c r="F269" s="407">
        <f>+G269</f>
        <v>92000</v>
      </c>
      <c r="G269" s="408">
        <f>+G271</f>
        <v>92000</v>
      </c>
      <c r="H269" s="407"/>
    </row>
    <row r="270" spans="1:8" ht="11.25" customHeight="1" x14ac:dyDescent="0.2">
      <c r="A270" s="90"/>
      <c r="B270" s="84"/>
      <c r="C270" s="91"/>
      <c r="D270" s="92"/>
      <c r="E270" s="89" t="s">
        <v>48</v>
      </c>
      <c r="F270" s="413"/>
      <c r="G270" s="414"/>
      <c r="H270" s="413"/>
    </row>
    <row r="271" spans="1:8" s="10" customFormat="1" ht="15" customHeight="1" x14ac:dyDescent="0.2">
      <c r="A271" s="90">
        <v>2951</v>
      </c>
      <c r="B271" s="102" t="s">
        <v>378</v>
      </c>
      <c r="C271" s="95" t="s">
        <v>234</v>
      </c>
      <c r="D271" s="96" t="s">
        <v>25</v>
      </c>
      <c r="E271" s="89" t="s">
        <v>393</v>
      </c>
      <c r="F271" s="413">
        <f>+G271</f>
        <v>92000</v>
      </c>
      <c r="G271" s="414">
        <f>+'Sheet6 '!G446</f>
        <v>92000</v>
      </c>
      <c r="H271" s="411"/>
    </row>
    <row r="272" spans="1:8" x14ac:dyDescent="0.2">
      <c r="A272" s="90">
        <v>2952</v>
      </c>
      <c r="B272" s="102" t="s">
        <v>378</v>
      </c>
      <c r="C272" s="95" t="s">
        <v>234</v>
      </c>
      <c r="D272" s="96" t="s">
        <v>220</v>
      </c>
      <c r="E272" s="89" t="s">
        <v>394</v>
      </c>
      <c r="F272" s="413"/>
      <c r="G272" s="414"/>
      <c r="H272" s="413"/>
    </row>
    <row r="273" spans="1:8" x14ac:dyDescent="0.2">
      <c r="A273" s="90">
        <v>2960</v>
      </c>
      <c r="B273" s="100" t="s">
        <v>378</v>
      </c>
      <c r="C273" s="91" t="s">
        <v>237</v>
      </c>
      <c r="D273" s="92" t="s">
        <v>216</v>
      </c>
      <c r="E273" s="93" t="s">
        <v>395</v>
      </c>
      <c r="F273" s="413"/>
      <c r="G273" s="414"/>
      <c r="H273" s="413"/>
    </row>
    <row r="274" spans="1:8" x14ac:dyDescent="0.2">
      <c r="A274" s="90"/>
      <c r="B274" s="84"/>
      <c r="C274" s="91"/>
      <c r="D274" s="92"/>
      <c r="E274" s="89" t="s">
        <v>48</v>
      </c>
      <c r="F274" s="413"/>
      <c r="G274" s="414"/>
      <c r="H274" s="413"/>
    </row>
    <row r="275" spans="1:8" s="10" customFormat="1" ht="13.5" customHeight="1" x14ac:dyDescent="0.2">
      <c r="A275" s="90">
        <v>2961</v>
      </c>
      <c r="B275" s="102" t="s">
        <v>378</v>
      </c>
      <c r="C275" s="95" t="s">
        <v>237</v>
      </c>
      <c r="D275" s="96" t="s">
        <v>25</v>
      </c>
      <c r="E275" s="89" t="s">
        <v>395</v>
      </c>
      <c r="F275" s="411"/>
      <c r="G275" s="412"/>
      <c r="H275" s="411"/>
    </row>
    <row r="276" spans="1:8" ht="27" x14ac:dyDescent="0.2">
      <c r="A276" s="90">
        <v>2970</v>
      </c>
      <c r="B276" s="100" t="s">
        <v>378</v>
      </c>
      <c r="C276" s="91" t="s">
        <v>240</v>
      </c>
      <c r="D276" s="92" t="s">
        <v>216</v>
      </c>
      <c r="E276" s="93" t="s">
        <v>396</v>
      </c>
      <c r="F276" s="413"/>
      <c r="G276" s="414"/>
      <c r="H276" s="413"/>
    </row>
    <row r="277" spans="1:8" ht="12" customHeight="1" x14ac:dyDescent="0.2">
      <c r="A277" s="90"/>
      <c r="B277" s="84"/>
      <c r="C277" s="91"/>
      <c r="D277" s="92"/>
      <c r="E277" s="89" t="s">
        <v>48</v>
      </c>
      <c r="F277" s="413"/>
      <c r="G277" s="414"/>
      <c r="H277" s="413"/>
    </row>
    <row r="278" spans="1:8" s="10" customFormat="1" ht="14.25" customHeight="1" x14ac:dyDescent="0.2">
      <c r="A278" s="90">
        <v>2971</v>
      </c>
      <c r="B278" s="102" t="s">
        <v>378</v>
      </c>
      <c r="C278" s="95" t="s">
        <v>240</v>
      </c>
      <c r="D278" s="96" t="s">
        <v>25</v>
      </c>
      <c r="E278" s="89" t="s">
        <v>396</v>
      </c>
      <c r="F278" s="411"/>
      <c r="G278" s="412"/>
      <c r="H278" s="411"/>
    </row>
    <row r="279" spans="1:8" x14ac:dyDescent="0.2">
      <c r="A279" s="90">
        <v>2980</v>
      </c>
      <c r="B279" s="100" t="s">
        <v>378</v>
      </c>
      <c r="C279" s="91" t="s">
        <v>242</v>
      </c>
      <c r="D279" s="92" t="s">
        <v>216</v>
      </c>
      <c r="E279" s="93" t="s">
        <v>397</v>
      </c>
      <c r="F279" s="413"/>
      <c r="G279" s="414"/>
      <c r="H279" s="413"/>
    </row>
    <row r="280" spans="1:8" ht="12" customHeight="1" x14ac:dyDescent="0.2">
      <c r="A280" s="90"/>
      <c r="B280" s="84"/>
      <c r="C280" s="91"/>
      <c r="D280" s="92"/>
      <c r="E280" s="89" t="s">
        <v>48</v>
      </c>
      <c r="F280" s="413"/>
      <c r="G280" s="414"/>
      <c r="H280" s="413"/>
    </row>
    <row r="281" spans="1:8" s="10" customFormat="1" ht="17.25" customHeight="1" x14ac:dyDescent="0.2">
      <c r="A281" s="90">
        <v>2981</v>
      </c>
      <c r="B281" s="102" t="s">
        <v>378</v>
      </c>
      <c r="C281" s="95" t="s">
        <v>242</v>
      </c>
      <c r="D281" s="96" t="s">
        <v>25</v>
      </c>
      <c r="E281" s="89" t="s">
        <v>397</v>
      </c>
      <c r="F281" s="411"/>
      <c r="G281" s="412"/>
      <c r="H281" s="411"/>
    </row>
    <row r="282" spans="1:8" ht="47.25" customHeight="1" x14ac:dyDescent="0.2">
      <c r="A282" s="99">
        <v>3000</v>
      </c>
      <c r="B282" s="100" t="s">
        <v>398</v>
      </c>
      <c r="C282" s="91" t="s">
        <v>216</v>
      </c>
      <c r="D282" s="92" t="s">
        <v>216</v>
      </c>
      <c r="E282" s="101" t="s">
        <v>399</v>
      </c>
      <c r="F282" s="433">
        <f>+G282</f>
        <v>16000</v>
      </c>
      <c r="G282" s="434">
        <f>+G303</f>
        <v>16000</v>
      </c>
      <c r="H282" s="413"/>
    </row>
    <row r="283" spans="1:8" s="51" customFormat="1" ht="12" customHeight="1" x14ac:dyDescent="0.2">
      <c r="A283" s="88"/>
      <c r="B283" s="84"/>
      <c r="C283" s="85"/>
      <c r="D283" s="86"/>
      <c r="E283" s="89" t="s">
        <v>22</v>
      </c>
      <c r="F283" s="417"/>
      <c r="G283" s="418"/>
      <c r="H283" s="417"/>
    </row>
    <row r="284" spans="1:8" ht="15.75" customHeight="1" x14ac:dyDescent="0.2">
      <c r="A284" s="90">
        <v>3010</v>
      </c>
      <c r="B284" s="100" t="s">
        <v>398</v>
      </c>
      <c r="C284" s="91" t="s">
        <v>25</v>
      </c>
      <c r="D284" s="92" t="s">
        <v>216</v>
      </c>
      <c r="E284" s="93" t="s">
        <v>400</v>
      </c>
      <c r="F284" s="407"/>
      <c r="G284" s="408"/>
      <c r="H284" s="407"/>
    </row>
    <row r="285" spans="1:8" ht="13.5" customHeight="1" x14ac:dyDescent="0.2">
      <c r="A285" s="90"/>
      <c r="B285" s="84"/>
      <c r="C285" s="91"/>
      <c r="D285" s="92"/>
      <c r="E285" s="89" t="s">
        <v>48</v>
      </c>
      <c r="F285" s="413"/>
      <c r="G285" s="414"/>
      <c r="H285" s="413"/>
    </row>
    <row r="286" spans="1:8" s="10" customFormat="1" ht="14.25" customHeight="1" x14ac:dyDescent="0.2">
      <c r="A286" s="90">
        <v>3011</v>
      </c>
      <c r="B286" s="102" t="s">
        <v>398</v>
      </c>
      <c r="C286" s="95" t="s">
        <v>25</v>
      </c>
      <c r="D286" s="96" t="s">
        <v>25</v>
      </c>
      <c r="E286" s="89" t="s">
        <v>401</v>
      </c>
      <c r="F286" s="411"/>
      <c r="G286" s="412"/>
      <c r="H286" s="411"/>
    </row>
    <row r="287" spans="1:8" x14ac:dyDescent="0.2">
      <c r="A287" s="90">
        <v>3012</v>
      </c>
      <c r="B287" s="102" t="s">
        <v>398</v>
      </c>
      <c r="C287" s="95" t="s">
        <v>25</v>
      </c>
      <c r="D287" s="96" t="s">
        <v>220</v>
      </c>
      <c r="E287" s="89" t="s">
        <v>402</v>
      </c>
      <c r="F287" s="413"/>
      <c r="G287" s="414"/>
      <c r="H287" s="413"/>
    </row>
    <row r="288" spans="1:8" x14ac:dyDescent="0.2">
      <c r="A288" s="90">
        <v>3020</v>
      </c>
      <c r="B288" s="100" t="s">
        <v>398</v>
      </c>
      <c r="C288" s="91" t="s">
        <v>220</v>
      </c>
      <c r="D288" s="92" t="s">
        <v>216</v>
      </c>
      <c r="E288" s="93" t="s">
        <v>403</v>
      </c>
      <c r="F288" s="413"/>
      <c r="G288" s="414"/>
      <c r="H288" s="413"/>
    </row>
    <row r="289" spans="1:8" ht="11.25" customHeight="1" x14ac:dyDescent="0.2">
      <c r="A289" s="90"/>
      <c r="B289" s="84"/>
      <c r="C289" s="91"/>
      <c r="D289" s="92"/>
      <c r="E289" s="89" t="s">
        <v>48</v>
      </c>
      <c r="F289" s="413"/>
      <c r="G289" s="414"/>
      <c r="H289" s="413"/>
    </row>
    <row r="290" spans="1:8" s="10" customFormat="1" ht="12" customHeight="1" x14ac:dyDescent="0.2">
      <c r="A290" s="90">
        <v>3021</v>
      </c>
      <c r="B290" s="102" t="s">
        <v>398</v>
      </c>
      <c r="C290" s="95" t="s">
        <v>220</v>
      </c>
      <c r="D290" s="96" t="s">
        <v>25</v>
      </c>
      <c r="E290" s="89" t="s">
        <v>403</v>
      </c>
      <c r="F290" s="411"/>
      <c r="G290" s="412"/>
      <c r="H290" s="411"/>
    </row>
    <row r="291" spans="1:8" ht="13.5" customHeight="1" x14ac:dyDescent="0.2">
      <c r="A291" s="90">
        <v>3030</v>
      </c>
      <c r="B291" s="100" t="s">
        <v>398</v>
      </c>
      <c r="C291" s="91" t="s">
        <v>222</v>
      </c>
      <c r="D291" s="92" t="s">
        <v>216</v>
      </c>
      <c r="E291" s="93" t="s">
        <v>404</v>
      </c>
      <c r="F291" s="413"/>
      <c r="G291" s="414"/>
      <c r="H291" s="413"/>
    </row>
    <row r="292" spans="1:8" x14ac:dyDescent="0.2">
      <c r="A292" s="90"/>
      <c r="B292" s="84"/>
      <c r="C292" s="91"/>
      <c r="D292" s="92"/>
      <c r="E292" s="89" t="s">
        <v>48</v>
      </c>
      <c r="F292" s="413"/>
      <c r="G292" s="414"/>
      <c r="H292" s="413"/>
    </row>
    <row r="293" spans="1:8" s="10" customFormat="1" ht="12.75" customHeight="1" x14ac:dyDescent="0.2">
      <c r="A293" s="90">
        <v>3031</v>
      </c>
      <c r="B293" s="102" t="s">
        <v>398</v>
      </c>
      <c r="C293" s="95" t="s">
        <v>222</v>
      </c>
      <c r="D293" s="96" t="s">
        <v>25</v>
      </c>
      <c r="E293" s="89" t="s">
        <v>404</v>
      </c>
      <c r="F293" s="411"/>
      <c r="G293" s="412"/>
      <c r="H293" s="411"/>
    </row>
    <row r="294" spans="1:8" s="10" customFormat="1" x14ac:dyDescent="0.2">
      <c r="A294" s="90">
        <v>3040</v>
      </c>
      <c r="B294" s="100" t="s">
        <v>398</v>
      </c>
      <c r="C294" s="91" t="s">
        <v>231</v>
      </c>
      <c r="D294" s="92" t="s">
        <v>216</v>
      </c>
      <c r="E294" s="93" t="s">
        <v>405</v>
      </c>
      <c r="F294" s="411"/>
      <c r="G294" s="412"/>
      <c r="H294" s="411"/>
    </row>
    <row r="295" spans="1:8" ht="12.75" customHeight="1" x14ac:dyDescent="0.2">
      <c r="A295" s="90"/>
      <c r="B295" s="84"/>
      <c r="C295" s="91"/>
      <c r="D295" s="92"/>
      <c r="E295" s="89" t="s">
        <v>48</v>
      </c>
      <c r="F295" s="413"/>
      <c r="G295" s="414"/>
      <c r="H295" s="413"/>
    </row>
    <row r="296" spans="1:8" s="10" customFormat="1" ht="12.75" customHeight="1" x14ac:dyDescent="0.2">
      <c r="A296" s="90">
        <v>3041</v>
      </c>
      <c r="B296" s="102" t="s">
        <v>398</v>
      </c>
      <c r="C296" s="95" t="s">
        <v>231</v>
      </c>
      <c r="D296" s="96" t="s">
        <v>25</v>
      </c>
      <c r="E296" s="89" t="s">
        <v>405</v>
      </c>
      <c r="F296" s="411"/>
      <c r="G296" s="412"/>
      <c r="H296" s="411"/>
    </row>
    <row r="297" spans="1:8" x14ac:dyDescent="0.2">
      <c r="A297" s="90">
        <v>3050</v>
      </c>
      <c r="B297" s="100" t="s">
        <v>398</v>
      </c>
      <c r="C297" s="91" t="s">
        <v>234</v>
      </c>
      <c r="D297" s="92" t="s">
        <v>216</v>
      </c>
      <c r="E297" s="93" t="s">
        <v>406</v>
      </c>
      <c r="F297" s="413"/>
      <c r="G297" s="414"/>
      <c r="H297" s="413"/>
    </row>
    <row r="298" spans="1:8" ht="12.75" customHeight="1" x14ac:dyDescent="0.2">
      <c r="A298" s="90"/>
      <c r="B298" s="84"/>
      <c r="C298" s="91"/>
      <c r="D298" s="92"/>
      <c r="E298" s="89" t="s">
        <v>48</v>
      </c>
      <c r="F298" s="413"/>
      <c r="G298" s="414"/>
      <c r="H298" s="413"/>
    </row>
    <row r="299" spans="1:8" s="10" customFormat="1" ht="13.5" customHeight="1" x14ac:dyDescent="0.2">
      <c r="A299" s="90">
        <v>3051</v>
      </c>
      <c r="B299" s="102" t="s">
        <v>398</v>
      </c>
      <c r="C299" s="95" t="s">
        <v>234</v>
      </c>
      <c r="D299" s="96" t="s">
        <v>25</v>
      </c>
      <c r="E299" s="89" t="s">
        <v>406</v>
      </c>
      <c r="F299" s="411"/>
      <c r="G299" s="412"/>
      <c r="H299" s="411"/>
    </row>
    <row r="300" spans="1:8" x14ac:dyDescent="0.2">
      <c r="A300" s="90">
        <v>3060</v>
      </c>
      <c r="B300" s="100" t="s">
        <v>398</v>
      </c>
      <c r="C300" s="91" t="s">
        <v>237</v>
      </c>
      <c r="D300" s="92" t="s">
        <v>216</v>
      </c>
      <c r="E300" s="93" t="s">
        <v>407</v>
      </c>
      <c r="F300" s="413"/>
      <c r="G300" s="414"/>
      <c r="H300" s="413"/>
    </row>
    <row r="301" spans="1:8" ht="12.75" customHeight="1" x14ac:dyDescent="0.2">
      <c r="A301" s="90"/>
      <c r="B301" s="84"/>
      <c r="C301" s="91"/>
      <c r="D301" s="92"/>
      <c r="E301" s="89" t="s">
        <v>48</v>
      </c>
      <c r="F301" s="413"/>
      <c r="G301" s="414"/>
      <c r="H301" s="413"/>
    </row>
    <row r="302" spans="1:8" s="10" customFormat="1" ht="13.5" customHeight="1" x14ac:dyDescent="0.2">
      <c r="A302" s="90">
        <v>3061</v>
      </c>
      <c r="B302" s="102" t="s">
        <v>398</v>
      </c>
      <c r="C302" s="95" t="s">
        <v>237</v>
      </c>
      <c r="D302" s="96" t="s">
        <v>25</v>
      </c>
      <c r="E302" s="89" t="s">
        <v>407</v>
      </c>
      <c r="F302" s="411"/>
      <c r="G302" s="412"/>
      <c r="H302" s="411"/>
    </row>
    <row r="303" spans="1:8" ht="27" x14ac:dyDescent="0.2">
      <c r="A303" s="90">
        <v>3070</v>
      </c>
      <c r="B303" s="100" t="s">
        <v>398</v>
      </c>
      <c r="C303" s="91" t="s">
        <v>240</v>
      </c>
      <c r="D303" s="92" t="s">
        <v>216</v>
      </c>
      <c r="E303" s="93" t="s">
        <v>408</v>
      </c>
      <c r="F303" s="413">
        <f>+G303+H303</f>
        <v>16000</v>
      </c>
      <c r="G303" s="414">
        <f>+G305</f>
        <v>16000</v>
      </c>
      <c r="H303" s="413">
        <f>+H305</f>
        <v>0</v>
      </c>
    </row>
    <row r="304" spans="1:8" ht="12.75" customHeight="1" x14ac:dyDescent="0.2">
      <c r="A304" s="90"/>
      <c r="B304" s="84"/>
      <c r="C304" s="91"/>
      <c r="D304" s="92"/>
      <c r="E304" s="89" t="s">
        <v>48</v>
      </c>
      <c r="F304" s="413"/>
      <c r="G304" s="414"/>
      <c r="H304" s="413"/>
    </row>
    <row r="305" spans="1:12" s="10" customFormat="1" ht="15.75" customHeight="1" x14ac:dyDescent="0.2">
      <c r="A305" s="90">
        <v>3071</v>
      </c>
      <c r="B305" s="102" t="s">
        <v>398</v>
      </c>
      <c r="C305" s="95" t="s">
        <v>240</v>
      </c>
      <c r="D305" s="96" t="s">
        <v>25</v>
      </c>
      <c r="E305" s="89" t="s">
        <v>408</v>
      </c>
      <c r="F305" s="413">
        <f>+G305+H305</f>
        <v>16000</v>
      </c>
      <c r="G305" s="414">
        <f>+'Sheet6 '!G493</f>
        <v>16000</v>
      </c>
      <c r="H305" s="411"/>
    </row>
    <row r="306" spans="1:12" ht="27" x14ac:dyDescent="0.2">
      <c r="A306" s="90">
        <v>3080</v>
      </c>
      <c r="B306" s="100" t="s">
        <v>398</v>
      </c>
      <c r="C306" s="91" t="s">
        <v>242</v>
      </c>
      <c r="D306" s="92" t="s">
        <v>216</v>
      </c>
      <c r="E306" s="93" t="s">
        <v>409</v>
      </c>
      <c r="F306" s="413"/>
      <c r="G306" s="414"/>
      <c r="H306" s="413"/>
      <c r="L306" s="62"/>
    </row>
    <row r="307" spans="1:12" ht="13.5" customHeight="1" x14ac:dyDescent="0.2">
      <c r="A307" s="90"/>
      <c r="B307" s="84"/>
      <c r="C307" s="91"/>
      <c r="D307" s="92"/>
      <c r="E307" s="89" t="s">
        <v>48</v>
      </c>
      <c r="F307" s="413"/>
      <c r="G307" s="414"/>
      <c r="H307" s="413"/>
    </row>
    <row r="308" spans="1:12" s="10" customFormat="1" ht="14.25" customHeight="1" x14ac:dyDescent="0.2">
      <c r="A308" s="90">
        <v>3081</v>
      </c>
      <c r="B308" s="102" t="s">
        <v>398</v>
      </c>
      <c r="C308" s="95" t="s">
        <v>242</v>
      </c>
      <c r="D308" s="96" t="s">
        <v>25</v>
      </c>
      <c r="E308" s="89" t="s">
        <v>409</v>
      </c>
      <c r="F308" s="411"/>
      <c r="G308" s="412"/>
      <c r="H308" s="411"/>
    </row>
    <row r="309" spans="1:12" ht="14.25" customHeight="1" x14ac:dyDescent="0.2">
      <c r="A309" s="90"/>
      <c r="B309" s="84"/>
      <c r="C309" s="91"/>
      <c r="D309" s="92"/>
      <c r="E309" s="89" t="s">
        <v>48</v>
      </c>
      <c r="F309" s="413"/>
      <c r="G309" s="414"/>
      <c r="H309" s="413"/>
    </row>
    <row r="310" spans="1:12" s="10" customFormat="1" ht="24" customHeight="1" x14ac:dyDescent="0.2">
      <c r="A310" s="90">
        <v>3090</v>
      </c>
      <c r="B310" s="100" t="s">
        <v>398</v>
      </c>
      <c r="C310" s="91" t="s">
        <v>316</v>
      </c>
      <c r="D310" s="92" t="s">
        <v>216</v>
      </c>
      <c r="E310" s="93" t="s">
        <v>410</v>
      </c>
      <c r="F310" s="411"/>
      <c r="G310" s="412"/>
      <c r="H310" s="411"/>
    </row>
    <row r="311" spans="1:12" ht="14.25" customHeight="1" x14ac:dyDescent="0.2">
      <c r="A311" s="90"/>
      <c r="B311" s="84"/>
      <c r="C311" s="91"/>
      <c r="D311" s="92"/>
      <c r="E311" s="89" t="s">
        <v>48</v>
      </c>
      <c r="F311" s="435"/>
      <c r="G311" s="414"/>
      <c r="H311" s="413"/>
    </row>
    <row r="312" spans="1:12" s="10" customFormat="1" ht="12" customHeight="1" x14ac:dyDescent="0.2">
      <c r="A312" s="106">
        <v>3091</v>
      </c>
      <c r="B312" s="102" t="s">
        <v>398</v>
      </c>
      <c r="C312" s="107" t="s">
        <v>316</v>
      </c>
      <c r="D312" s="108" t="s">
        <v>25</v>
      </c>
      <c r="E312" s="109" t="s">
        <v>410</v>
      </c>
      <c r="F312" s="435"/>
      <c r="G312" s="412"/>
      <c r="H312" s="411"/>
    </row>
    <row r="313" spans="1:12" ht="17.25" customHeight="1" x14ac:dyDescent="0.2">
      <c r="A313" s="106">
        <v>3092</v>
      </c>
      <c r="B313" s="102" t="s">
        <v>398</v>
      </c>
      <c r="C313" s="107" t="s">
        <v>316</v>
      </c>
      <c r="D313" s="108" t="s">
        <v>220</v>
      </c>
      <c r="E313" s="109" t="s">
        <v>411</v>
      </c>
      <c r="F313" s="435"/>
      <c r="G313" s="429"/>
      <c r="H313" s="435"/>
    </row>
    <row r="314" spans="1:12" ht="42" customHeight="1" x14ac:dyDescent="0.2">
      <c r="A314" s="110">
        <v>3100</v>
      </c>
      <c r="B314" s="91" t="s">
        <v>412</v>
      </c>
      <c r="C314" s="91" t="s">
        <v>216</v>
      </c>
      <c r="D314" s="92" t="s">
        <v>216</v>
      </c>
      <c r="E314" s="229" t="s">
        <v>413</v>
      </c>
      <c r="F314" s="436">
        <f>+G314+H314</f>
        <v>187276.15</v>
      </c>
      <c r="G314" s="437">
        <f>+G316</f>
        <v>187276.15</v>
      </c>
      <c r="H314" s="435">
        <f>+H316</f>
        <v>0</v>
      </c>
    </row>
    <row r="315" spans="1:12" s="51" customFormat="1" ht="13.5" customHeight="1" thickBot="1" x14ac:dyDescent="0.25">
      <c r="A315" s="106"/>
      <c r="B315" s="84"/>
      <c r="C315" s="85"/>
      <c r="D315" s="86"/>
      <c r="E315" s="89" t="s">
        <v>22</v>
      </c>
      <c r="F315" s="417"/>
      <c r="G315" s="422"/>
      <c r="H315" s="417"/>
    </row>
    <row r="316" spans="1:12" ht="16.5" customHeight="1" thickBot="1" x14ac:dyDescent="0.25">
      <c r="A316" s="106">
        <v>3110</v>
      </c>
      <c r="B316" s="111" t="s">
        <v>412</v>
      </c>
      <c r="C316" s="111" t="s">
        <v>25</v>
      </c>
      <c r="D316" s="112" t="s">
        <v>216</v>
      </c>
      <c r="E316" s="104" t="s">
        <v>414</v>
      </c>
      <c r="F316" s="407">
        <f>+G316+H316</f>
        <v>187276.15</v>
      </c>
      <c r="G316" s="408">
        <f>+G318</f>
        <v>187276.15</v>
      </c>
      <c r="H316" s="407">
        <f>+H318</f>
        <v>0</v>
      </c>
      <c r="K316" s="59"/>
    </row>
    <row r="317" spans="1:12" ht="13.5" customHeight="1" x14ac:dyDescent="0.2">
      <c r="A317" s="106"/>
      <c r="B317" s="84"/>
      <c r="C317" s="91"/>
      <c r="D317" s="92"/>
      <c r="E317" s="89" t="s">
        <v>48</v>
      </c>
      <c r="F317" s="413"/>
      <c r="G317" s="414"/>
      <c r="H317" s="413"/>
    </row>
    <row r="318" spans="1:12" ht="15.75" thickBot="1" x14ac:dyDescent="0.25">
      <c r="A318" s="224">
        <v>3112</v>
      </c>
      <c r="B318" s="225" t="s">
        <v>412</v>
      </c>
      <c r="C318" s="225">
        <v>1</v>
      </c>
      <c r="D318" s="226">
        <v>2</v>
      </c>
      <c r="E318" s="227" t="s">
        <v>415</v>
      </c>
      <c r="F318" s="449">
        <f>+G318</f>
        <v>187276.15</v>
      </c>
      <c r="G318" s="424">
        <f>+'Sheet6 '!G512</f>
        <v>187276.15</v>
      </c>
      <c r="H318" s="423">
        <v>0</v>
      </c>
      <c r="I318" s="55"/>
    </row>
    <row r="319" spans="1:12" x14ac:dyDescent="0.2">
      <c r="A319" s="61"/>
      <c r="B319" s="34"/>
    </row>
    <row r="320" spans="1:12" x14ac:dyDescent="0.2">
      <c r="A320" s="61"/>
      <c r="E320" s="259"/>
      <c r="F320" s="653"/>
      <c r="G320" s="653"/>
      <c r="H320" s="235"/>
    </row>
    <row r="321" spans="2:14" ht="15.75" x14ac:dyDescent="0.25">
      <c r="E321" s="6"/>
      <c r="F321" s="72"/>
      <c r="G321" s="231"/>
      <c r="H321" s="72"/>
      <c r="J321" s="6"/>
      <c r="K321" s="230"/>
      <c r="L321" s="72"/>
      <c r="M321" s="231"/>
      <c r="N321" s="72"/>
    </row>
    <row r="322" spans="2:14" x14ac:dyDescent="0.2">
      <c r="E322" s="655"/>
      <c r="F322" s="655"/>
      <c r="G322" s="655"/>
      <c r="H322" s="655"/>
      <c r="J322" s="655"/>
      <c r="K322" s="655"/>
      <c r="L322" s="655"/>
      <c r="M322" s="655"/>
      <c r="N322" s="655"/>
    </row>
    <row r="323" spans="2:14" ht="16.5" x14ac:dyDescent="0.2">
      <c r="D323" s="211"/>
      <c r="E323" s="7"/>
      <c r="J323" s="653"/>
      <c r="K323" s="653"/>
      <c r="L323" s="653"/>
      <c r="M323" s="653"/>
      <c r="N323" s="653"/>
    </row>
    <row r="324" spans="2:14" x14ac:dyDescent="0.2">
      <c r="B324" s="673"/>
      <c r="C324" s="673"/>
      <c r="D324" s="673"/>
      <c r="E324" s="673"/>
      <c r="F324" s="673"/>
      <c r="G324" s="673"/>
      <c r="H324" s="673"/>
    </row>
    <row r="325" spans="2:14" x14ac:dyDescent="0.2">
      <c r="J325" s="7" t="s">
        <v>176</v>
      </c>
    </row>
    <row r="345" spans="2:8" x14ac:dyDescent="0.2">
      <c r="B345" s="672"/>
      <c r="C345" s="672"/>
      <c r="D345" s="672"/>
      <c r="E345" s="672"/>
      <c r="F345" s="672"/>
      <c r="G345" s="672"/>
      <c r="H345" s="672"/>
    </row>
    <row r="346" spans="2:8" x14ac:dyDescent="0.2">
      <c r="B346" s="37"/>
      <c r="C346" s="35"/>
      <c r="D346" s="36"/>
      <c r="E346" s="669"/>
      <c r="F346" s="669"/>
      <c r="G346" s="669"/>
    </row>
  </sheetData>
  <mergeCells count="22">
    <mergeCell ref="E346:G346"/>
    <mergeCell ref="G16:H16"/>
    <mergeCell ref="B345:H345"/>
    <mergeCell ref="B324:H324"/>
    <mergeCell ref="E16:E17"/>
    <mergeCell ref="B16:B17"/>
    <mergeCell ref="C16:C17"/>
    <mergeCell ref="D16:D17"/>
    <mergeCell ref="J323:N323"/>
    <mergeCell ref="J322:N322"/>
    <mergeCell ref="F16:F17"/>
    <mergeCell ref="A13:H13"/>
    <mergeCell ref="A14:H14"/>
    <mergeCell ref="A16:A17"/>
    <mergeCell ref="F320:G320"/>
    <mergeCell ref="E322:H322"/>
    <mergeCell ref="E15:F15"/>
    <mergeCell ref="F1:H1"/>
    <mergeCell ref="F3:H5"/>
    <mergeCell ref="F6:H6"/>
    <mergeCell ref="F7:H10"/>
    <mergeCell ref="F12:H12"/>
  </mergeCells>
  <phoneticPr fontId="6" type="noConversion"/>
  <printOptions horizontalCentered="1"/>
  <pageMargins left="0.16" right="0" top="0" bottom="0" header="0" footer="0"/>
  <pageSetup paperSize="9" scale="70" firstPageNumber="7" orientation="portrait" useFirstPageNumber="1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34"/>
  <sheetViews>
    <sheetView topLeftCell="A235" zoomScale="98" zoomScaleNormal="98" workbookViewId="0">
      <selection activeCell="I241" sqref="I241"/>
    </sheetView>
  </sheetViews>
  <sheetFormatPr defaultRowHeight="12.75" x14ac:dyDescent="0.2"/>
  <cols>
    <col min="1" max="1" width="5.85546875" customWidth="1"/>
    <col min="2" max="2" width="57" customWidth="1"/>
    <col min="3" max="3" width="6" style="38" customWidth="1"/>
    <col min="4" max="4" width="17.7109375" style="534" customWidth="1"/>
    <col min="5" max="5" width="18.28515625" style="534" customWidth="1"/>
    <col min="6" max="6" width="17.28515625" style="53" customWidth="1"/>
    <col min="7" max="7" width="13.140625" hidden="1" customWidth="1"/>
    <col min="8" max="8" width="0" hidden="1" customWidth="1"/>
    <col min="9" max="9" width="13.5703125" customWidth="1"/>
  </cols>
  <sheetData>
    <row r="1" spans="1:13" s="55" customFormat="1" x14ac:dyDescent="0.2">
      <c r="A1" s="54"/>
      <c r="B1" s="58"/>
      <c r="C1" s="54"/>
      <c r="D1" s="497"/>
      <c r="E1" s="497"/>
      <c r="F1" s="660"/>
      <c r="G1" s="660"/>
      <c r="H1" s="660"/>
    </row>
    <row r="2" spans="1:13" s="55" customFormat="1" ht="12.75" customHeight="1" x14ac:dyDescent="0.2">
      <c r="A2" s="54"/>
      <c r="B2" s="58"/>
      <c r="C2" s="54"/>
      <c r="D2" s="652"/>
      <c r="E2" s="652"/>
      <c r="F2" s="652"/>
      <c r="G2" s="652"/>
      <c r="H2" s="652"/>
    </row>
    <row r="3" spans="1:13" s="55" customFormat="1" ht="12.75" customHeight="1" x14ac:dyDescent="0.2">
      <c r="A3" s="54"/>
      <c r="B3" s="58"/>
      <c r="C3" s="54"/>
      <c r="D3" s="652"/>
      <c r="E3" s="652"/>
      <c r="F3" s="652"/>
      <c r="G3" s="652"/>
      <c r="H3" s="652"/>
    </row>
    <row r="4" spans="1:13" s="55" customFormat="1" ht="12.75" customHeight="1" x14ac:dyDescent="0.2">
      <c r="A4" s="54"/>
      <c r="B4" s="58"/>
      <c r="C4" s="54"/>
      <c r="D4" s="652"/>
      <c r="E4" s="652"/>
      <c r="F4" s="652"/>
      <c r="G4" s="652"/>
      <c r="H4" s="652"/>
    </row>
    <row r="5" spans="1:13" s="55" customFormat="1" ht="12.75" customHeight="1" x14ac:dyDescent="0.2">
      <c r="A5" s="54"/>
      <c r="B5" s="58"/>
      <c r="C5" s="54"/>
      <c r="D5" s="652"/>
      <c r="E5" s="652"/>
      <c r="F5" s="652"/>
      <c r="G5" s="652"/>
      <c r="H5" s="652"/>
    </row>
    <row r="6" spans="1:13" ht="23.25" customHeight="1" x14ac:dyDescent="0.2">
      <c r="D6" s="497"/>
      <c r="E6" s="497"/>
      <c r="F6" s="660" t="s">
        <v>861</v>
      </c>
      <c r="G6" s="660"/>
      <c r="H6" s="660"/>
    </row>
    <row r="7" spans="1:13" ht="12.75" customHeight="1" x14ac:dyDescent="0.2">
      <c r="D7" s="652" t="s">
        <v>864</v>
      </c>
      <c r="E7" s="652"/>
      <c r="F7" s="652"/>
    </row>
    <row r="8" spans="1:13" ht="12.75" customHeight="1" x14ac:dyDescent="0.2">
      <c r="D8" s="652"/>
      <c r="E8" s="652"/>
      <c r="F8" s="652"/>
    </row>
    <row r="9" spans="1:13" ht="12.75" customHeight="1" x14ac:dyDescent="0.2">
      <c r="D9" s="652"/>
      <c r="E9" s="652"/>
      <c r="F9" s="652"/>
    </row>
    <row r="10" spans="1:13" s="188" customFormat="1" ht="16.5" hidden="1" x14ac:dyDescent="0.25">
      <c r="A10" s="209"/>
      <c r="B10" s="210"/>
      <c r="C10" s="211"/>
      <c r="D10" s="536"/>
      <c r="E10" s="535"/>
      <c r="F10" s="535" t="s">
        <v>852</v>
      </c>
      <c r="G10" s="499" t="s">
        <v>853</v>
      </c>
      <c r="H10" s="682"/>
      <c r="I10" s="682"/>
      <c r="J10" s="682"/>
      <c r="K10" s="496"/>
      <c r="L10" s="496"/>
      <c r="M10" s="496"/>
    </row>
    <row r="11" spans="1:13" s="188" customFormat="1" ht="48.75" hidden="1" customHeight="1" x14ac:dyDescent="0.2">
      <c r="A11" s="209"/>
      <c r="B11" s="210"/>
      <c r="C11" s="211"/>
      <c r="D11" s="661" t="s">
        <v>854</v>
      </c>
      <c r="E11" s="661"/>
      <c r="F11" s="661"/>
      <c r="G11" s="500"/>
      <c r="H11" s="682"/>
      <c r="I11" s="682"/>
      <c r="J11" s="682"/>
      <c r="K11" s="496"/>
      <c r="L11" s="496"/>
      <c r="M11" s="496"/>
    </row>
    <row r="12" spans="1:13" ht="12" customHeight="1" x14ac:dyDescent="0.2">
      <c r="H12" s="682"/>
      <c r="I12" s="682"/>
      <c r="J12" s="682"/>
    </row>
    <row r="13" spans="1:13" s="53" customFormat="1" ht="12.75" customHeight="1" x14ac:dyDescent="0.2">
      <c r="A13" s="684" t="s">
        <v>416</v>
      </c>
      <c r="B13" s="684"/>
      <c r="C13" s="684"/>
      <c r="D13" s="684"/>
      <c r="E13" s="684"/>
      <c r="F13" s="684"/>
    </row>
    <row r="14" spans="1:13" ht="27" customHeight="1" x14ac:dyDescent="0.2">
      <c r="A14" s="685" t="s">
        <v>417</v>
      </c>
      <c r="B14" s="685"/>
      <c r="C14" s="685"/>
      <c r="D14" s="685"/>
      <c r="E14" s="685"/>
      <c r="F14" s="685"/>
    </row>
    <row r="15" spans="1:13" ht="20.25" customHeight="1" x14ac:dyDescent="0.2">
      <c r="B15" s="694"/>
      <c r="C15" s="694"/>
      <c r="D15" s="694"/>
      <c r="E15" s="688" t="s">
        <v>205</v>
      </c>
      <c r="F15" s="688"/>
    </row>
    <row r="16" spans="1:13" ht="30" customHeight="1" x14ac:dyDescent="0.2">
      <c r="A16" s="686" t="s">
        <v>206</v>
      </c>
      <c r="B16" s="312" t="s">
        <v>418</v>
      </c>
      <c r="C16" s="312"/>
      <c r="D16" s="691" t="s">
        <v>21</v>
      </c>
      <c r="E16" s="689" t="s">
        <v>22</v>
      </c>
      <c r="F16" s="690"/>
    </row>
    <row r="17" spans="1:9" ht="14.25" x14ac:dyDescent="0.2">
      <c r="A17" s="687"/>
      <c r="B17" s="312" t="s">
        <v>419</v>
      </c>
      <c r="C17" s="313" t="s">
        <v>420</v>
      </c>
      <c r="D17" s="692"/>
      <c r="E17" s="503" t="s">
        <v>23</v>
      </c>
      <c r="F17" s="283" t="s">
        <v>24</v>
      </c>
    </row>
    <row r="18" spans="1:9" ht="13.5" x14ac:dyDescent="0.25">
      <c r="A18" s="314">
        <v>1</v>
      </c>
      <c r="B18" s="314">
        <v>2</v>
      </c>
      <c r="C18" s="314" t="s">
        <v>222</v>
      </c>
      <c r="D18" s="537">
        <v>4</v>
      </c>
      <c r="E18" s="537">
        <v>5</v>
      </c>
      <c r="F18" s="478">
        <v>6</v>
      </c>
    </row>
    <row r="19" spans="1:9" ht="30" x14ac:dyDescent="0.25">
      <c r="A19" s="315">
        <v>4000</v>
      </c>
      <c r="B19" s="316" t="s">
        <v>421</v>
      </c>
      <c r="C19" s="317"/>
      <c r="D19" s="538">
        <f>+E19+F19</f>
        <v>1811233.0164000001</v>
      </c>
      <c r="E19" s="538">
        <f>+E21</f>
        <v>1470000</v>
      </c>
      <c r="F19" s="479">
        <f>+F182+F217</f>
        <v>341233.01639999996</v>
      </c>
      <c r="G19" s="477">
        <f>+D19-1780000</f>
        <v>31233.01640000008</v>
      </c>
      <c r="H19" s="280">
        <f>+E19-1217000</f>
        <v>253000</v>
      </c>
      <c r="I19" s="456"/>
    </row>
    <row r="20" spans="1:9" ht="15" customHeight="1" x14ac:dyDescent="0.25">
      <c r="A20" s="315"/>
      <c r="B20" s="318" t="s">
        <v>422</v>
      </c>
      <c r="C20" s="317"/>
      <c r="D20" s="539"/>
      <c r="E20" s="539"/>
      <c r="F20" s="300"/>
    </row>
    <row r="21" spans="1:9" ht="42" customHeight="1" x14ac:dyDescent="0.2">
      <c r="A21" s="315">
        <v>4050</v>
      </c>
      <c r="B21" s="319" t="s">
        <v>423</v>
      </c>
      <c r="C21" s="320" t="s">
        <v>59</v>
      </c>
      <c r="D21" s="504">
        <f>+D23+D36+D79+D94+D104+D138+D153</f>
        <v>1453146.15</v>
      </c>
      <c r="E21" s="504">
        <f>+E23+E36+E79+E94+E104+E138+E153+E126</f>
        <v>1470000</v>
      </c>
      <c r="F21" s="293" t="s">
        <v>213</v>
      </c>
      <c r="G21" s="280"/>
    </row>
    <row r="22" spans="1:9" ht="12" customHeight="1" x14ac:dyDescent="0.25">
      <c r="A22" s="321"/>
      <c r="B22" s="318" t="s">
        <v>422</v>
      </c>
      <c r="C22" s="317"/>
      <c r="D22" s="539"/>
      <c r="E22" s="539"/>
      <c r="F22" s="300"/>
    </row>
    <row r="23" spans="1:9" ht="29.25" customHeight="1" x14ac:dyDescent="0.2">
      <c r="A23" s="315">
        <v>4100</v>
      </c>
      <c r="B23" s="322" t="s">
        <v>424</v>
      </c>
      <c r="C23" s="323" t="s">
        <v>59</v>
      </c>
      <c r="D23" s="504">
        <f>+E23</f>
        <v>520000</v>
      </c>
      <c r="E23" s="504">
        <f>+E25</f>
        <v>520000</v>
      </c>
      <c r="F23" s="300"/>
      <c r="H23" t="s">
        <v>176</v>
      </c>
    </row>
    <row r="24" spans="1:9" ht="14.25" customHeight="1" x14ac:dyDescent="0.25">
      <c r="A24" s="321"/>
      <c r="B24" s="318" t="s">
        <v>422</v>
      </c>
      <c r="C24" s="317"/>
      <c r="D24" s="539"/>
      <c r="E24" s="539"/>
      <c r="F24" s="300"/>
    </row>
    <row r="25" spans="1:9" ht="26.25" x14ac:dyDescent="0.2">
      <c r="A25" s="315">
        <v>4110</v>
      </c>
      <c r="B25" s="324" t="s">
        <v>425</v>
      </c>
      <c r="C25" s="323" t="s">
        <v>59</v>
      </c>
      <c r="D25" s="539">
        <f>+E25</f>
        <v>520000</v>
      </c>
      <c r="E25" s="539">
        <f>+E27+E28+E29</f>
        <v>520000</v>
      </c>
      <c r="F25" s="480"/>
    </row>
    <row r="26" spans="1:9" ht="9.75" customHeight="1" x14ac:dyDescent="0.2">
      <c r="A26" s="315"/>
      <c r="B26" s="318" t="s">
        <v>48</v>
      </c>
      <c r="C26" s="323"/>
      <c r="D26" s="539"/>
      <c r="E26" s="539"/>
      <c r="F26" s="293"/>
    </row>
    <row r="27" spans="1:9" ht="17.25" customHeight="1" x14ac:dyDescent="0.2">
      <c r="A27" s="315">
        <v>4111</v>
      </c>
      <c r="B27" s="325" t="s">
        <v>426</v>
      </c>
      <c r="C27" s="326" t="s">
        <v>427</v>
      </c>
      <c r="D27" s="539">
        <f>+E27</f>
        <v>400000</v>
      </c>
      <c r="E27" s="540">
        <f>+'Sheet6 '!G25+'Sheet6 '!G245+'Sheet6 '!G413</f>
        <v>400000</v>
      </c>
      <c r="F27" s="293" t="s">
        <v>213</v>
      </c>
    </row>
    <row r="28" spans="1:9" ht="27" x14ac:dyDescent="0.2">
      <c r="A28" s="315">
        <v>4112</v>
      </c>
      <c r="B28" s="325" t="s">
        <v>428</v>
      </c>
      <c r="C28" s="327" t="s">
        <v>429</v>
      </c>
      <c r="D28" s="539">
        <f>+E28</f>
        <v>104000</v>
      </c>
      <c r="E28" s="540">
        <f>+'Sheet6 '!G26</f>
        <v>104000</v>
      </c>
      <c r="F28" s="293" t="s">
        <v>213</v>
      </c>
    </row>
    <row r="29" spans="1:9" ht="16.5" customHeight="1" x14ac:dyDescent="0.2">
      <c r="A29" s="315">
        <v>4114</v>
      </c>
      <c r="B29" s="325" t="s">
        <v>430</v>
      </c>
      <c r="C29" s="327" t="s">
        <v>431</v>
      </c>
      <c r="D29" s="539">
        <f>+E29</f>
        <v>16000</v>
      </c>
      <c r="E29" s="540">
        <f>+'Sheet6 '!G27+'Sheet6 '!G246</f>
        <v>16000</v>
      </c>
      <c r="F29" s="293" t="s">
        <v>213</v>
      </c>
    </row>
    <row r="30" spans="1:9" ht="15" customHeight="1" x14ac:dyDescent="0.2">
      <c r="A30" s="315">
        <v>4120</v>
      </c>
      <c r="B30" s="328" t="s">
        <v>432</v>
      </c>
      <c r="C30" s="323" t="s">
        <v>59</v>
      </c>
      <c r="D30" s="539"/>
      <c r="E30" s="540"/>
      <c r="F30" s="293" t="s">
        <v>213</v>
      </c>
    </row>
    <row r="31" spans="1:9" ht="17.25" x14ac:dyDescent="0.2">
      <c r="A31" s="315"/>
      <c r="B31" s="318" t="s">
        <v>48</v>
      </c>
      <c r="C31" s="323"/>
      <c r="D31" s="539"/>
      <c r="E31" s="540"/>
      <c r="F31" s="293"/>
    </row>
    <row r="32" spans="1:9" ht="13.5" customHeight="1" x14ac:dyDescent="0.2">
      <c r="A32" s="315">
        <v>4121</v>
      </c>
      <c r="B32" s="325" t="s">
        <v>433</v>
      </c>
      <c r="C32" s="327" t="s">
        <v>434</v>
      </c>
      <c r="D32" s="539"/>
      <c r="E32" s="540"/>
      <c r="F32" s="293" t="s">
        <v>213</v>
      </c>
    </row>
    <row r="33" spans="1:6" ht="12.75" customHeight="1" x14ac:dyDescent="0.2">
      <c r="A33" s="315">
        <v>4130</v>
      </c>
      <c r="B33" s="328" t="s">
        <v>435</v>
      </c>
      <c r="C33" s="323" t="s">
        <v>59</v>
      </c>
      <c r="D33" s="539"/>
      <c r="E33" s="540"/>
      <c r="F33" s="293"/>
    </row>
    <row r="34" spans="1:6" ht="12.75" customHeight="1" x14ac:dyDescent="0.2">
      <c r="A34" s="315"/>
      <c r="B34" s="318" t="s">
        <v>48</v>
      </c>
      <c r="C34" s="323"/>
      <c r="D34" s="539"/>
      <c r="E34" s="540"/>
      <c r="F34" s="293"/>
    </row>
    <row r="35" spans="1:6" ht="18" customHeight="1" x14ac:dyDescent="0.2">
      <c r="A35" s="315">
        <v>4131</v>
      </c>
      <c r="B35" s="328" t="s">
        <v>436</v>
      </c>
      <c r="C35" s="326" t="s">
        <v>437</v>
      </c>
      <c r="D35" s="539"/>
      <c r="E35" s="540"/>
      <c r="F35" s="293"/>
    </row>
    <row r="36" spans="1:6" ht="28.5" customHeight="1" x14ac:dyDescent="0.2">
      <c r="A36" s="315">
        <v>4200</v>
      </c>
      <c r="B36" s="329" t="s">
        <v>438</v>
      </c>
      <c r="C36" s="323" t="s">
        <v>59</v>
      </c>
      <c r="D36" s="504">
        <f>+E36</f>
        <v>277570</v>
      </c>
      <c r="E36" s="541">
        <f>+E38+E47+E52+E62+E65+E69</f>
        <v>277570</v>
      </c>
      <c r="F36" s="293" t="s">
        <v>213</v>
      </c>
    </row>
    <row r="37" spans="1:6" ht="12.75" customHeight="1" x14ac:dyDescent="0.25">
      <c r="A37" s="321"/>
      <c r="B37" s="318" t="s">
        <v>422</v>
      </c>
      <c r="C37" s="317"/>
      <c r="D37" s="539"/>
      <c r="E37" s="540"/>
      <c r="F37" s="300"/>
    </row>
    <row r="38" spans="1:6" ht="26.25" customHeight="1" x14ac:dyDescent="0.2">
      <c r="A38" s="315">
        <v>4210</v>
      </c>
      <c r="B38" s="328" t="s">
        <v>439</v>
      </c>
      <c r="C38" s="323" t="s">
        <v>59</v>
      </c>
      <c r="D38" s="539">
        <f>+E38</f>
        <v>133880</v>
      </c>
      <c r="E38" s="540">
        <f>E40+E41+E42+E43+E44+E45+E46</f>
        <v>133880</v>
      </c>
      <c r="F38" s="293" t="s">
        <v>213</v>
      </c>
    </row>
    <row r="39" spans="1:6" ht="12" customHeight="1" x14ac:dyDescent="0.2">
      <c r="A39" s="315"/>
      <c r="B39" s="318" t="s">
        <v>48</v>
      </c>
      <c r="C39" s="323"/>
      <c r="D39" s="539"/>
      <c r="E39" s="540"/>
      <c r="F39" s="293"/>
    </row>
    <row r="40" spans="1:6" ht="14.25" customHeight="1" x14ac:dyDescent="0.2">
      <c r="A40" s="315">
        <v>4211</v>
      </c>
      <c r="B40" s="325" t="s">
        <v>440</v>
      </c>
      <c r="C40" s="327" t="s">
        <v>441</v>
      </c>
      <c r="D40" s="539">
        <f t="shared" ref="D40:D45" si="0">+E40</f>
        <v>2000</v>
      </c>
      <c r="E40" s="540">
        <f>+'Sheet6 '!G28</f>
        <v>2000</v>
      </c>
      <c r="F40" s="293" t="s">
        <v>213</v>
      </c>
    </row>
    <row r="41" spans="1:6" ht="14.25" customHeight="1" x14ac:dyDescent="0.2">
      <c r="A41" s="315">
        <v>4212</v>
      </c>
      <c r="B41" s="328" t="s">
        <v>442</v>
      </c>
      <c r="C41" s="327" t="s">
        <v>443</v>
      </c>
      <c r="D41" s="539">
        <f t="shared" si="0"/>
        <v>45500</v>
      </c>
      <c r="E41" s="540">
        <f>+'Sheet6 '!G306+'Sheet6 '!G263+'Sheet6 '!G29+'Sheet6 '!G414</f>
        <v>45500</v>
      </c>
      <c r="F41" s="293" t="s">
        <v>213</v>
      </c>
    </row>
    <row r="42" spans="1:6" ht="15.75" customHeight="1" x14ac:dyDescent="0.2">
      <c r="A42" s="315">
        <v>4213</v>
      </c>
      <c r="B42" s="325" t="s">
        <v>444</v>
      </c>
      <c r="C42" s="327" t="s">
        <v>445</v>
      </c>
      <c r="D42" s="539">
        <f t="shared" si="0"/>
        <v>76100</v>
      </c>
      <c r="E42" s="540">
        <f>+'Sheet6 '!G30+'Sheet6 '!G247+'Sheet6 '!G264</f>
        <v>76100</v>
      </c>
      <c r="F42" s="293" t="s">
        <v>213</v>
      </c>
    </row>
    <row r="43" spans="1:6" ht="15" customHeight="1" x14ac:dyDescent="0.2">
      <c r="A43" s="315">
        <v>4214</v>
      </c>
      <c r="B43" s="325" t="s">
        <v>446</v>
      </c>
      <c r="C43" s="327" t="s">
        <v>447</v>
      </c>
      <c r="D43" s="539">
        <f t="shared" si="0"/>
        <v>3000</v>
      </c>
      <c r="E43" s="540">
        <f>+'Sheet6 '!G31</f>
        <v>3000</v>
      </c>
      <c r="F43" s="293" t="s">
        <v>213</v>
      </c>
    </row>
    <row r="44" spans="1:6" ht="17.25" customHeight="1" x14ac:dyDescent="0.2">
      <c r="A44" s="315">
        <v>4215</v>
      </c>
      <c r="B44" s="325" t="s">
        <v>448</v>
      </c>
      <c r="C44" s="327" t="s">
        <v>449</v>
      </c>
      <c r="D44" s="539">
        <f t="shared" si="0"/>
        <v>980</v>
      </c>
      <c r="E44" s="540">
        <f>+'Sheet6 '!G32</f>
        <v>980</v>
      </c>
      <c r="F44" s="293" t="s">
        <v>213</v>
      </c>
    </row>
    <row r="45" spans="1:6" ht="16.5" customHeight="1" x14ac:dyDescent="0.2">
      <c r="A45" s="315">
        <v>4216</v>
      </c>
      <c r="B45" s="325" t="s">
        <v>450</v>
      </c>
      <c r="C45" s="327" t="s">
        <v>451</v>
      </c>
      <c r="D45" s="539">
        <f t="shared" si="0"/>
        <v>6300</v>
      </c>
      <c r="E45" s="540">
        <f>+'Sheet6 '!G248+'Sheet6 '!G307</f>
        <v>6300</v>
      </c>
      <c r="F45" s="293" t="s">
        <v>213</v>
      </c>
    </row>
    <row r="46" spans="1:6" ht="17.25" x14ac:dyDescent="0.2">
      <c r="A46" s="315">
        <v>4217</v>
      </c>
      <c r="B46" s="325" t="s">
        <v>452</v>
      </c>
      <c r="C46" s="327" t="s">
        <v>453</v>
      </c>
      <c r="D46" s="539"/>
      <c r="E46" s="540"/>
      <c r="F46" s="293" t="s">
        <v>213</v>
      </c>
    </row>
    <row r="47" spans="1:6" ht="26.25" x14ac:dyDescent="0.2">
      <c r="A47" s="315">
        <v>4220</v>
      </c>
      <c r="B47" s="328" t="s">
        <v>454</v>
      </c>
      <c r="C47" s="323" t="s">
        <v>59</v>
      </c>
      <c r="D47" s="504">
        <f>+E47</f>
        <v>7000</v>
      </c>
      <c r="E47" s="541">
        <f>+E49+E50+E51</f>
        <v>7000</v>
      </c>
      <c r="F47" s="293" t="s">
        <v>213</v>
      </c>
    </row>
    <row r="48" spans="1:6" ht="12" customHeight="1" x14ac:dyDescent="0.2">
      <c r="A48" s="315"/>
      <c r="B48" s="318" t="s">
        <v>48</v>
      </c>
      <c r="C48" s="323"/>
      <c r="D48" s="539"/>
      <c r="E48" s="540"/>
      <c r="F48" s="293"/>
    </row>
    <row r="49" spans="1:6" ht="16.5" customHeight="1" x14ac:dyDescent="0.25">
      <c r="A49" s="315">
        <v>4221</v>
      </c>
      <c r="B49" s="325" t="s">
        <v>455</v>
      </c>
      <c r="C49" s="330">
        <v>4221</v>
      </c>
      <c r="D49" s="539">
        <f>+E49</f>
        <v>2000</v>
      </c>
      <c r="E49" s="540">
        <f>+'Sheet6 '!G33</f>
        <v>2000</v>
      </c>
      <c r="F49" s="293" t="s">
        <v>213</v>
      </c>
    </row>
    <row r="50" spans="1:6" ht="16.5" customHeight="1" x14ac:dyDescent="0.2">
      <c r="A50" s="315">
        <v>4222</v>
      </c>
      <c r="B50" s="325" t="s">
        <v>456</v>
      </c>
      <c r="C50" s="327" t="s">
        <v>457</v>
      </c>
      <c r="D50" s="539">
        <f>+E50</f>
        <v>5000</v>
      </c>
      <c r="E50" s="540">
        <f>+'Sheet6 '!G34</f>
        <v>5000</v>
      </c>
      <c r="F50" s="293" t="s">
        <v>213</v>
      </c>
    </row>
    <row r="51" spans="1:6" ht="13.5" customHeight="1" x14ac:dyDescent="0.2">
      <c r="A51" s="315">
        <v>4223</v>
      </c>
      <c r="B51" s="325" t="s">
        <v>458</v>
      </c>
      <c r="C51" s="327" t="s">
        <v>459</v>
      </c>
      <c r="D51" s="539"/>
      <c r="E51" s="540"/>
      <c r="F51" s="293" t="s">
        <v>213</v>
      </c>
    </row>
    <row r="52" spans="1:6" ht="25.5" customHeight="1" x14ac:dyDescent="0.2">
      <c r="A52" s="315">
        <v>4230</v>
      </c>
      <c r="B52" s="328" t="s">
        <v>460</v>
      </c>
      <c r="C52" s="323" t="s">
        <v>59</v>
      </c>
      <c r="D52" s="504">
        <f>+E52</f>
        <v>44300</v>
      </c>
      <c r="E52" s="541">
        <f>+E54+E55+E56+E57+E58+E59+E60+E61</f>
        <v>44300</v>
      </c>
      <c r="F52" s="293" t="s">
        <v>213</v>
      </c>
    </row>
    <row r="53" spans="1:6" ht="11.25" customHeight="1" x14ac:dyDescent="0.2">
      <c r="A53" s="315"/>
      <c r="B53" s="318" t="s">
        <v>48</v>
      </c>
      <c r="C53" s="323"/>
      <c r="D53" s="539"/>
      <c r="E53" s="540"/>
      <c r="F53" s="293"/>
    </row>
    <row r="54" spans="1:6" ht="15" customHeight="1" x14ac:dyDescent="0.2">
      <c r="A54" s="315">
        <v>4231</v>
      </c>
      <c r="B54" s="325" t="s">
        <v>461</v>
      </c>
      <c r="C54" s="327" t="s">
        <v>462</v>
      </c>
      <c r="D54" s="539">
        <f t="shared" ref="D54:D62" si="1">+E54</f>
        <v>300</v>
      </c>
      <c r="E54" s="540">
        <f>+'Sheet6 '!G35+'Sheet6 '!G249</f>
        <v>300</v>
      </c>
      <c r="F54" s="293" t="s">
        <v>213</v>
      </c>
    </row>
    <row r="55" spans="1:6" ht="17.25" customHeight="1" x14ac:dyDescent="0.2">
      <c r="A55" s="315">
        <v>4232</v>
      </c>
      <c r="B55" s="325" t="s">
        <v>463</v>
      </c>
      <c r="C55" s="327" t="s">
        <v>464</v>
      </c>
      <c r="D55" s="539">
        <f t="shared" si="1"/>
        <v>4000</v>
      </c>
      <c r="E55" s="540">
        <f>+'Sheet6 '!G36</f>
        <v>4000</v>
      </c>
      <c r="F55" s="293" t="s">
        <v>213</v>
      </c>
    </row>
    <row r="56" spans="1:6" ht="27" x14ac:dyDescent="0.2">
      <c r="A56" s="315">
        <v>4233</v>
      </c>
      <c r="B56" s="325" t="s">
        <v>465</v>
      </c>
      <c r="C56" s="327" t="s">
        <v>466</v>
      </c>
      <c r="D56" s="539">
        <f t="shared" si="1"/>
        <v>7000</v>
      </c>
      <c r="E56" s="540">
        <f>+'Sheet6 '!G37</f>
        <v>7000</v>
      </c>
      <c r="F56" s="293" t="s">
        <v>213</v>
      </c>
    </row>
    <row r="57" spans="1:6" ht="15.75" customHeight="1" x14ac:dyDescent="0.2">
      <c r="A57" s="315">
        <v>4234</v>
      </c>
      <c r="B57" s="325" t="s">
        <v>467</v>
      </c>
      <c r="C57" s="327" t="s">
        <v>468</v>
      </c>
      <c r="D57" s="539">
        <f t="shared" si="1"/>
        <v>2000</v>
      </c>
      <c r="E57" s="540">
        <f>+'Sheet6 '!G38</f>
        <v>2000</v>
      </c>
      <c r="F57" s="293" t="s">
        <v>213</v>
      </c>
    </row>
    <row r="58" spans="1:6" ht="21.75" customHeight="1" x14ac:dyDescent="0.2">
      <c r="A58" s="315">
        <v>4235</v>
      </c>
      <c r="B58" s="331" t="s">
        <v>469</v>
      </c>
      <c r="C58" s="332">
        <v>4235</v>
      </c>
      <c r="D58" s="539">
        <f t="shared" si="1"/>
        <v>4000</v>
      </c>
      <c r="E58" s="540">
        <f>+'Sheet6 '!G77</f>
        <v>4000</v>
      </c>
      <c r="F58" s="293" t="s">
        <v>213</v>
      </c>
    </row>
    <row r="59" spans="1:6" ht="16.5" customHeight="1" x14ac:dyDescent="0.2">
      <c r="A59" s="315">
        <v>4236</v>
      </c>
      <c r="B59" s="325" t="s">
        <v>470</v>
      </c>
      <c r="C59" s="327" t="s">
        <v>471</v>
      </c>
      <c r="D59" s="539">
        <f t="shared" si="1"/>
        <v>3000</v>
      </c>
      <c r="E59" s="540">
        <f>+'Sheet6 '!G78</f>
        <v>3000</v>
      </c>
      <c r="F59" s="293" t="s">
        <v>213</v>
      </c>
    </row>
    <row r="60" spans="1:6" ht="16.5" customHeight="1" x14ac:dyDescent="0.2">
      <c r="A60" s="315">
        <v>4237</v>
      </c>
      <c r="B60" s="325" t="s">
        <v>472</v>
      </c>
      <c r="C60" s="327" t="s">
        <v>473</v>
      </c>
      <c r="D60" s="539">
        <f t="shared" si="1"/>
        <v>12000</v>
      </c>
      <c r="E60" s="540">
        <f>+'Sheet6 '!G79+'Sheet6 '!G380</f>
        <v>12000</v>
      </c>
      <c r="F60" s="293" t="s">
        <v>213</v>
      </c>
    </row>
    <row r="61" spans="1:6" ht="15" customHeight="1" x14ac:dyDescent="0.2">
      <c r="A61" s="315">
        <v>4239</v>
      </c>
      <c r="B61" s="325" t="s">
        <v>474</v>
      </c>
      <c r="C61" s="327" t="s">
        <v>475</v>
      </c>
      <c r="D61" s="539">
        <f t="shared" si="1"/>
        <v>12000</v>
      </c>
      <c r="E61" s="540">
        <f>+'Sheet6 '!G80+'Sheet6 '!G381</f>
        <v>12000</v>
      </c>
      <c r="F61" s="293" t="s">
        <v>213</v>
      </c>
    </row>
    <row r="62" spans="1:6" ht="26.25" x14ac:dyDescent="0.2">
      <c r="A62" s="315">
        <v>4240</v>
      </c>
      <c r="B62" s="328" t="s">
        <v>476</v>
      </c>
      <c r="C62" s="323" t="s">
        <v>59</v>
      </c>
      <c r="D62" s="504">
        <f t="shared" si="1"/>
        <v>16990</v>
      </c>
      <c r="E62" s="541">
        <f>+E64</f>
        <v>16990</v>
      </c>
      <c r="F62" s="293" t="s">
        <v>213</v>
      </c>
    </row>
    <row r="63" spans="1:6" ht="12.75" customHeight="1" x14ac:dyDescent="0.2">
      <c r="A63" s="315"/>
      <c r="B63" s="318" t="s">
        <v>48</v>
      </c>
      <c r="C63" s="323"/>
      <c r="D63" s="539"/>
      <c r="E63" s="540"/>
      <c r="F63" s="293"/>
    </row>
    <row r="64" spans="1:6" ht="15.75" customHeight="1" x14ac:dyDescent="0.2">
      <c r="A64" s="315">
        <v>4241</v>
      </c>
      <c r="B64" s="325" t="s">
        <v>477</v>
      </c>
      <c r="C64" s="327" t="s">
        <v>478</v>
      </c>
      <c r="D64" s="539">
        <f>+E64</f>
        <v>16990</v>
      </c>
      <c r="E64" s="540">
        <f>'Sheet6 '!G39+'Sheet6 '!G81+'Sheet6 '!G265+'Sheet6 '!G175</f>
        <v>16990</v>
      </c>
      <c r="F64" s="293" t="s">
        <v>213</v>
      </c>
    </row>
    <row r="65" spans="1:6" ht="24.75" customHeight="1" x14ac:dyDescent="0.2">
      <c r="A65" s="315">
        <v>4250</v>
      </c>
      <c r="B65" s="328" t="s">
        <v>479</v>
      </c>
      <c r="C65" s="323" t="s">
        <v>59</v>
      </c>
      <c r="D65" s="504">
        <f>+E65</f>
        <v>16500</v>
      </c>
      <c r="E65" s="541">
        <f>+E67+E68</f>
        <v>16500</v>
      </c>
      <c r="F65" s="293" t="s">
        <v>213</v>
      </c>
    </row>
    <row r="66" spans="1:6" ht="11.25" customHeight="1" x14ac:dyDescent="0.2">
      <c r="A66" s="315"/>
      <c r="B66" s="318" t="s">
        <v>48</v>
      </c>
      <c r="C66" s="323"/>
      <c r="D66" s="539"/>
      <c r="E66" s="540"/>
      <c r="F66" s="293"/>
    </row>
    <row r="67" spans="1:6" ht="16.5" customHeight="1" x14ac:dyDescent="0.2">
      <c r="A67" s="315">
        <v>4251</v>
      </c>
      <c r="B67" s="325" t="s">
        <v>480</v>
      </c>
      <c r="C67" s="327" t="s">
        <v>481</v>
      </c>
      <c r="D67" s="539">
        <f>+E67</f>
        <v>10000</v>
      </c>
      <c r="E67" s="540">
        <f>+'Sheet6 '!G82</f>
        <v>10000</v>
      </c>
      <c r="F67" s="293" t="s">
        <v>213</v>
      </c>
    </row>
    <row r="68" spans="1:6" ht="27" x14ac:dyDescent="0.2">
      <c r="A68" s="315">
        <v>4252</v>
      </c>
      <c r="B68" s="325" t="s">
        <v>482</v>
      </c>
      <c r="C68" s="327" t="s">
        <v>483</v>
      </c>
      <c r="D68" s="539">
        <f>+E68</f>
        <v>6500</v>
      </c>
      <c r="E68" s="540">
        <f>+'Sheet6 '!G40+'Sheet6 '!G266</f>
        <v>6500</v>
      </c>
      <c r="F68" s="293" t="s">
        <v>213</v>
      </c>
    </row>
    <row r="69" spans="1:6" ht="27.75" customHeight="1" x14ac:dyDescent="0.2">
      <c r="A69" s="315">
        <v>4260</v>
      </c>
      <c r="B69" s="328" t="s">
        <v>484</v>
      </c>
      <c r="C69" s="323" t="s">
        <v>59</v>
      </c>
      <c r="D69" s="504">
        <f>+E69</f>
        <v>58900</v>
      </c>
      <c r="E69" s="541">
        <f>+E71+E72+E73+E74+E75+E76+E77+E78</f>
        <v>58900</v>
      </c>
      <c r="F69" s="293" t="s">
        <v>213</v>
      </c>
    </row>
    <row r="70" spans="1:6" ht="15" customHeight="1" x14ac:dyDescent="0.2">
      <c r="A70" s="315"/>
      <c r="B70" s="318" t="s">
        <v>48</v>
      </c>
      <c r="C70" s="323"/>
      <c r="D70" s="539"/>
      <c r="E70" s="540"/>
      <c r="F70" s="293"/>
    </row>
    <row r="71" spans="1:6" ht="15" customHeight="1" x14ac:dyDescent="0.2">
      <c r="A71" s="315">
        <v>4261</v>
      </c>
      <c r="B71" s="325" t="s">
        <v>485</v>
      </c>
      <c r="C71" s="327" t="s">
        <v>486</v>
      </c>
      <c r="D71" s="539">
        <f>+E71</f>
        <v>4000</v>
      </c>
      <c r="E71" s="540">
        <f>+'Sheet6 '!G250+'Sheet6 '!G83+'Sheet6 '!G41</f>
        <v>4000</v>
      </c>
      <c r="F71" s="293" t="s">
        <v>213</v>
      </c>
    </row>
    <row r="72" spans="1:6" ht="18" customHeight="1" x14ac:dyDescent="0.2">
      <c r="A72" s="315">
        <v>4262</v>
      </c>
      <c r="B72" s="325" t="s">
        <v>487</v>
      </c>
      <c r="C72" s="327" t="s">
        <v>488</v>
      </c>
      <c r="D72" s="539">
        <f t="shared" ref="D72:D78" si="2">+E72</f>
        <v>0</v>
      </c>
      <c r="E72" s="540">
        <v>0</v>
      </c>
      <c r="F72" s="293" t="s">
        <v>213</v>
      </c>
    </row>
    <row r="73" spans="1:6" ht="27" x14ac:dyDescent="0.2">
      <c r="A73" s="315">
        <v>4263</v>
      </c>
      <c r="B73" s="325" t="s">
        <v>489</v>
      </c>
      <c r="C73" s="327" t="s">
        <v>490</v>
      </c>
      <c r="D73" s="539">
        <f t="shared" si="2"/>
        <v>0</v>
      </c>
      <c r="E73" s="540">
        <v>0</v>
      </c>
      <c r="F73" s="293" t="s">
        <v>213</v>
      </c>
    </row>
    <row r="74" spans="1:6" ht="14.25" customHeight="1" x14ac:dyDescent="0.2">
      <c r="A74" s="315">
        <v>4264</v>
      </c>
      <c r="B74" s="333" t="s">
        <v>491</v>
      </c>
      <c r="C74" s="327" t="s">
        <v>492</v>
      </c>
      <c r="D74" s="539">
        <f t="shared" si="2"/>
        <v>13900</v>
      </c>
      <c r="E74" s="540">
        <f>+'Sheet6 '!G42+'Sheet6 '!G267+'Sheet6 '!G251</f>
        <v>13900</v>
      </c>
      <c r="F74" s="293" t="s">
        <v>213</v>
      </c>
    </row>
    <row r="75" spans="1:6" ht="14.25" customHeight="1" x14ac:dyDescent="0.2">
      <c r="A75" s="315">
        <v>4265</v>
      </c>
      <c r="B75" s="334" t="s">
        <v>493</v>
      </c>
      <c r="C75" s="327" t="s">
        <v>494</v>
      </c>
      <c r="D75" s="539">
        <f t="shared" si="2"/>
        <v>0</v>
      </c>
      <c r="E75" s="540">
        <v>0</v>
      </c>
      <c r="F75" s="293" t="s">
        <v>213</v>
      </c>
    </row>
    <row r="76" spans="1:6" ht="16.5" customHeight="1" x14ac:dyDescent="0.2">
      <c r="A76" s="315">
        <v>4266</v>
      </c>
      <c r="B76" s="333" t="s">
        <v>495</v>
      </c>
      <c r="C76" s="327" t="s">
        <v>496</v>
      </c>
      <c r="D76" s="539">
        <f t="shared" si="2"/>
        <v>0</v>
      </c>
      <c r="E76" s="540">
        <v>0</v>
      </c>
      <c r="F76" s="293" t="s">
        <v>213</v>
      </c>
    </row>
    <row r="77" spans="1:6" ht="16.5" customHeight="1" x14ac:dyDescent="0.2">
      <c r="A77" s="315">
        <v>4267</v>
      </c>
      <c r="B77" s="333" t="s">
        <v>497</v>
      </c>
      <c r="C77" s="327" t="s">
        <v>498</v>
      </c>
      <c r="D77" s="539">
        <f t="shared" si="2"/>
        <v>4000</v>
      </c>
      <c r="E77" s="540">
        <f>+'Sheet6 '!G84+'Sheet6 '!G43</f>
        <v>4000</v>
      </c>
      <c r="F77" s="293" t="s">
        <v>213</v>
      </c>
    </row>
    <row r="78" spans="1:6" ht="15" customHeight="1" x14ac:dyDescent="0.2">
      <c r="A78" s="315">
        <v>4268</v>
      </c>
      <c r="B78" s="333" t="s">
        <v>499</v>
      </c>
      <c r="C78" s="327" t="s">
        <v>500</v>
      </c>
      <c r="D78" s="539">
        <f t="shared" si="2"/>
        <v>37000</v>
      </c>
      <c r="E78" s="540">
        <f>+'Sheet6 '!G44+'Sheet6 '!G252+'Sheet6 '!G85</f>
        <v>37000</v>
      </c>
      <c r="F78" s="293" t="s">
        <v>213</v>
      </c>
    </row>
    <row r="79" spans="1:6" ht="26.25" customHeight="1" x14ac:dyDescent="0.2">
      <c r="A79" s="282">
        <v>4300</v>
      </c>
      <c r="B79" s="335" t="s">
        <v>501</v>
      </c>
      <c r="C79" s="336" t="s">
        <v>59</v>
      </c>
      <c r="D79" s="539"/>
      <c r="E79" s="540"/>
      <c r="F79" s="293" t="s">
        <v>213</v>
      </c>
    </row>
    <row r="80" spans="1:6" ht="12.75" customHeight="1" x14ac:dyDescent="0.25">
      <c r="A80" s="321"/>
      <c r="B80" s="318" t="s">
        <v>422</v>
      </c>
      <c r="C80" s="317"/>
      <c r="D80" s="539"/>
      <c r="E80" s="540"/>
      <c r="F80" s="300"/>
    </row>
    <row r="81" spans="1:6" ht="17.25" x14ac:dyDescent="0.2">
      <c r="A81" s="315">
        <v>4310</v>
      </c>
      <c r="B81" s="337" t="s">
        <v>502</v>
      </c>
      <c r="C81" s="323" t="s">
        <v>59</v>
      </c>
      <c r="D81" s="539"/>
      <c r="E81" s="540"/>
      <c r="F81" s="293"/>
    </row>
    <row r="82" spans="1:6" ht="12" customHeight="1" x14ac:dyDescent="0.2">
      <c r="A82" s="315"/>
      <c r="B82" s="318" t="s">
        <v>48</v>
      </c>
      <c r="C82" s="323"/>
      <c r="D82" s="539"/>
      <c r="E82" s="540"/>
      <c r="F82" s="293"/>
    </row>
    <row r="83" spans="1:6" ht="17.25" customHeight="1" x14ac:dyDescent="0.2">
      <c r="A83" s="315">
        <v>4311</v>
      </c>
      <c r="B83" s="333" t="s">
        <v>503</v>
      </c>
      <c r="C83" s="327" t="s">
        <v>504</v>
      </c>
      <c r="D83" s="539"/>
      <c r="E83" s="540"/>
      <c r="F83" s="293" t="s">
        <v>213</v>
      </c>
    </row>
    <row r="84" spans="1:6" ht="16.5" customHeight="1" x14ac:dyDescent="0.2">
      <c r="A84" s="315">
        <v>4312</v>
      </c>
      <c r="B84" s="333" t="s">
        <v>505</v>
      </c>
      <c r="C84" s="327" t="s">
        <v>506</v>
      </c>
      <c r="D84" s="539"/>
      <c r="E84" s="540"/>
      <c r="F84" s="293" t="s">
        <v>213</v>
      </c>
    </row>
    <row r="85" spans="1:6" ht="17.25" x14ac:dyDescent="0.2">
      <c r="A85" s="315">
        <v>4320</v>
      </c>
      <c r="B85" s="337" t="s">
        <v>507</v>
      </c>
      <c r="C85" s="323" t="s">
        <v>59</v>
      </c>
      <c r="D85" s="539"/>
      <c r="E85" s="540"/>
      <c r="F85" s="293"/>
    </row>
    <row r="86" spans="1:6" ht="17.25" x14ac:dyDescent="0.2">
      <c r="A86" s="315"/>
      <c r="B86" s="318" t="s">
        <v>48</v>
      </c>
      <c r="C86" s="323"/>
      <c r="D86" s="539"/>
      <c r="E86" s="540"/>
      <c r="F86" s="293"/>
    </row>
    <row r="87" spans="1:6" ht="15.75" customHeight="1" x14ac:dyDescent="0.2">
      <c r="A87" s="315">
        <v>4321</v>
      </c>
      <c r="B87" s="333" t="s">
        <v>508</v>
      </c>
      <c r="C87" s="327" t="s">
        <v>509</v>
      </c>
      <c r="D87" s="539"/>
      <c r="E87" s="540"/>
      <c r="F87" s="293" t="s">
        <v>213</v>
      </c>
    </row>
    <row r="88" spans="1:6" ht="18.75" customHeight="1" x14ac:dyDescent="0.2">
      <c r="A88" s="315">
        <v>4322</v>
      </c>
      <c r="B88" s="333" t="s">
        <v>510</v>
      </c>
      <c r="C88" s="327" t="s">
        <v>511</v>
      </c>
      <c r="D88" s="539"/>
      <c r="E88" s="540"/>
      <c r="F88" s="293" t="s">
        <v>213</v>
      </c>
    </row>
    <row r="89" spans="1:6" ht="26.25" x14ac:dyDescent="0.2">
      <c r="A89" s="315">
        <v>4330</v>
      </c>
      <c r="B89" s="337" t="s">
        <v>512</v>
      </c>
      <c r="C89" s="323" t="s">
        <v>59</v>
      </c>
      <c r="D89" s="539"/>
      <c r="E89" s="540"/>
      <c r="F89" s="293" t="s">
        <v>213</v>
      </c>
    </row>
    <row r="90" spans="1:6" ht="13.5" customHeight="1" x14ac:dyDescent="0.2">
      <c r="A90" s="315"/>
      <c r="B90" s="318" t="s">
        <v>48</v>
      </c>
      <c r="C90" s="323"/>
      <c r="D90" s="539"/>
      <c r="E90" s="540"/>
      <c r="F90" s="293"/>
    </row>
    <row r="91" spans="1:6" ht="15.75" customHeight="1" x14ac:dyDescent="0.2">
      <c r="A91" s="315">
        <v>4331</v>
      </c>
      <c r="B91" s="333" t="s">
        <v>513</v>
      </c>
      <c r="C91" s="327" t="s">
        <v>514</v>
      </c>
      <c r="D91" s="539"/>
      <c r="E91" s="540"/>
      <c r="F91" s="293" t="s">
        <v>213</v>
      </c>
    </row>
    <row r="92" spans="1:6" ht="12.75" customHeight="1" x14ac:dyDescent="0.2">
      <c r="A92" s="315">
        <v>4332</v>
      </c>
      <c r="B92" s="333" t="s">
        <v>515</v>
      </c>
      <c r="C92" s="327" t="s">
        <v>516</v>
      </c>
      <c r="D92" s="539"/>
      <c r="E92" s="540"/>
      <c r="F92" s="293" t="s">
        <v>213</v>
      </c>
    </row>
    <row r="93" spans="1:6" ht="15.75" customHeight="1" x14ac:dyDescent="0.2">
      <c r="A93" s="315">
        <v>4333</v>
      </c>
      <c r="B93" s="333" t="s">
        <v>517</v>
      </c>
      <c r="C93" s="327" t="s">
        <v>518</v>
      </c>
      <c r="D93" s="539"/>
      <c r="E93" s="540"/>
      <c r="F93" s="293" t="s">
        <v>213</v>
      </c>
    </row>
    <row r="94" spans="1:6" ht="17.25" x14ac:dyDescent="0.2">
      <c r="A94" s="282">
        <v>4400</v>
      </c>
      <c r="B94" s="338" t="s">
        <v>519</v>
      </c>
      <c r="C94" s="336" t="s">
        <v>59</v>
      </c>
      <c r="D94" s="541">
        <f>+D96</f>
        <v>442188.7</v>
      </c>
      <c r="E94" s="541">
        <f>+E96</f>
        <v>442188.7</v>
      </c>
      <c r="F94" s="293" t="s">
        <v>213</v>
      </c>
    </row>
    <row r="95" spans="1:6" ht="14.25" customHeight="1" x14ac:dyDescent="0.25">
      <c r="A95" s="321"/>
      <c r="B95" s="318" t="s">
        <v>422</v>
      </c>
      <c r="C95" s="317"/>
      <c r="D95" s="539"/>
      <c r="E95" s="540"/>
      <c r="F95" s="300"/>
    </row>
    <row r="96" spans="1:6" ht="27" x14ac:dyDescent="0.2">
      <c r="A96" s="315">
        <v>4410</v>
      </c>
      <c r="B96" s="337" t="s">
        <v>520</v>
      </c>
      <c r="C96" s="323" t="s">
        <v>59</v>
      </c>
      <c r="D96" s="541">
        <f>+D98</f>
        <v>442188.7</v>
      </c>
      <c r="E96" s="541">
        <f>+E98</f>
        <v>442188.7</v>
      </c>
      <c r="F96" s="293"/>
    </row>
    <row r="97" spans="1:6" ht="12" customHeight="1" x14ac:dyDescent="0.2">
      <c r="A97" s="315"/>
      <c r="B97" s="318" t="s">
        <v>48</v>
      </c>
      <c r="C97" s="323"/>
      <c r="D97" s="539"/>
      <c r="E97" s="540"/>
      <c r="F97" s="293"/>
    </row>
    <row r="98" spans="1:6" ht="27" x14ac:dyDescent="0.2">
      <c r="A98" s="315">
        <v>4411</v>
      </c>
      <c r="B98" s="333" t="s">
        <v>521</v>
      </c>
      <c r="C98" s="327" t="s">
        <v>522</v>
      </c>
      <c r="D98" s="540">
        <f>+E98</f>
        <v>442188.7</v>
      </c>
      <c r="E98" s="540">
        <f>'Sheet6 '!G382+'Sheet6 '!G421+'Sheet6 '!G448+'Sheet6 '!G377+'Sheet6 '!G368</f>
        <v>442188.7</v>
      </c>
      <c r="F98" s="293" t="s">
        <v>213</v>
      </c>
    </row>
    <row r="99" spans="1:6" ht="27" x14ac:dyDescent="0.2">
      <c r="A99" s="315">
        <v>4412</v>
      </c>
      <c r="B99" s="333" t="s">
        <v>523</v>
      </c>
      <c r="C99" s="327" t="s">
        <v>524</v>
      </c>
      <c r="D99" s="539"/>
      <c r="E99" s="540"/>
      <c r="F99" s="293" t="s">
        <v>213</v>
      </c>
    </row>
    <row r="100" spans="1:6" ht="27" x14ac:dyDescent="0.2">
      <c r="A100" s="315">
        <v>4420</v>
      </c>
      <c r="B100" s="337" t="s">
        <v>525</v>
      </c>
      <c r="C100" s="323" t="s">
        <v>59</v>
      </c>
      <c r="D100" s="539"/>
      <c r="E100" s="540">
        <v>0</v>
      </c>
      <c r="F100" s="293"/>
    </row>
    <row r="101" spans="1:6" ht="12.75" customHeight="1" x14ac:dyDescent="0.2">
      <c r="A101" s="315"/>
      <c r="B101" s="318" t="s">
        <v>48</v>
      </c>
      <c r="C101" s="323"/>
      <c r="D101" s="539"/>
      <c r="E101" s="540"/>
      <c r="F101" s="293"/>
    </row>
    <row r="102" spans="1:6" ht="27" x14ac:dyDescent="0.2">
      <c r="A102" s="315">
        <v>4421</v>
      </c>
      <c r="B102" s="333" t="s">
        <v>526</v>
      </c>
      <c r="C102" s="327" t="s">
        <v>527</v>
      </c>
      <c r="D102" s="539"/>
      <c r="E102" s="540"/>
      <c r="F102" s="293" t="s">
        <v>213</v>
      </c>
    </row>
    <row r="103" spans="1:6" ht="27" x14ac:dyDescent="0.2">
      <c r="A103" s="315">
        <v>4422</v>
      </c>
      <c r="B103" s="333" t="s">
        <v>528</v>
      </c>
      <c r="C103" s="327" t="s">
        <v>529</v>
      </c>
      <c r="D103" s="539"/>
      <c r="E103" s="540"/>
      <c r="F103" s="293" t="s">
        <v>213</v>
      </c>
    </row>
    <row r="104" spans="1:6" ht="17.25" customHeight="1" x14ac:dyDescent="0.2">
      <c r="A104" s="315">
        <v>4500</v>
      </c>
      <c r="B104" s="339" t="s">
        <v>530</v>
      </c>
      <c r="C104" s="323" t="s">
        <v>59</v>
      </c>
      <c r="D104" s="504">
        <f>+E104</f>
        <v>5011.3</v>
      </c>
      <c r="E104" s="541">
        <f>+E114</f>
        <v>5011.3</v>
      </c>
      <c r="F104" s="293" t="s">
        <v>213</v>
      </c>
    </row>
    <row r="105" spans="1:6" ht="15.75" customHeight="1" x14ac:dyDescent="0.25">
      <c r="A105" s="321"/>
      <c r="B105" s="318" t="s">
        <v>422</v>
      </c>
      <c r="C105" s="317"/>
      <c r="D105" s="539"/>
      <c r="E105" s="540"/>
      <c r="F105" s="300"/>
    </row>
    <row r="106" spans="1:6" ht="29.25" customHeight="1" x14ac:dyDescent="0.2">
      <c r="A106" s="315">
        <v>4510</v>
      </c>
      <c r="B106" s="340" t="s">
        <v>531</v>
      </c>
      <c r="C106" s="323" t="s">
        <v>59</v>
      </c>
      <c r="D106" s="504">
        <v>0</v>
      </c>
      <c r="E106" s="541">
        <v>0</v>
      </c>
      <c r="F106" s="293"/>
    </row>
    <row r="107" spans="1:6" ht="12.75" customHeight="1" x14ac:dyDescent="0.2">
      <c r="A107" s="315"/>
      <c r="B107" s="318" t="s">
        <v>48</v>
      </c>
      <c r="C107" s="323"/>
      <c r="D107" s="539"/>
      <c r="E107" s="540"/>
      <c r="F107" s="293"/>
    </row>
    <row r="108" spans="1:6" ht="17.25" x14ac:dyDescent="0.2">
      <c r="A108" s="315">
        <v>4511</v>
      </c>
      <c r="B108" s="341" t="s">
        <v>532</v>
      </c>
      <c r="C108" s="327" t="s">
        <v>533</v>
      </c>
      <c r="D108" s="539"/>
      <c r="E108" s="540"/>
      <c r="F108" s="293" t="s">
        <v>213</v>
      </c>
    </row>
    <row r="109" spans="1:6" ht="12.75" customHeight="1" x14ac:dyDescent="0.2">
      <c r="A109" s="315">
        <v>4512</v>
      </c>
      <c r="B109" s="333" t="s">
        <v>534</v>
      </c>
      <c r="C109" s="327" t="s">
        <v>535</v>
      </c>
      <c r="D109" s="539"/>
      <c r="E109" s="540"/>
      <c r="F109" s="293" t="s">
        <v>213</v>
      </c>
    </row>
    <row r="110" spans="1:6" ht="27" x14ac:dyDescent="0.2">
      <c r="A110" s="315">
        <v>4520</v>
      </c>
      <c r="B110" s="340" t="s">
        <v>536</v>
      </c>
      <c r="C110" s="323" t="s">
        <v>59</v>
      </c>
      <c r="D110" s="539"/>
      <c r="E110" s="540"/>
      <c r="F110" s="293"/>
    </row>
    <row r="111" spans="1:6" ht="12.75" customHeight="1" x14ac:dyDescent="0.2">
      <c r="A111" s="315"/>
      <c r="B111" s="318" t="s">
        <v>48</v>
      </c>
      <c r="C111" s="323"/>
      <c r="D111" s="539"/>
      <c r="E111" s="540"/>
      <c r="F111" s="293"/>
    </row>
    <row r="112" spans="1:6" ht="15" customHeight="1" x14ac:dyDescent="0.2">
      <c r="A112" s="315">
        <v>4521</v>
      </c>
      <c r="B112" s="333" t="s">
        <v>537</v>
      </c>
      <c r="C112" s="327" t="s">
        <v>538</v>
      </c>
      <c r="D112" s="539"/>
      <c r="E112" s="540"/>
      <c r="F112" s="293" t="s">
        <v>213</v>
      </c>
    </row>
    <row r="113" spans="1:6" ht="16.5" customHeight="1" x14ac:dyDescent="0.2">
      <c r="A113" s="315">
        <v>4522</v>
      </c>
      <c r="B113" s="333" t="s">
        <v>539</v>
      </c>
      <c r="C113" s="327" t="s">
        <v>540</v>
      </c>
      <c r="D113" s="539"/>
      <c r="E113" s="540"/>
      <c r="F113" s="293" t="s">
        <v>213</v>
      </c>
    </row>
    <row r="114" spans="1:6" ht="28.5" customHeight="1" x14ac:dyDescent="0.2">
      <c r="A114" s="315">
        <v>4530</v>
      </c>
      <c r="B114" s="340" t="s">
        <v>541</v>
      </c>
      <c r="C114" s="323" t="s">
        <v>59</v>
      </c>
      <c r="D114" s="504">
        <f>+E114</f>
        <v>5011.3</v>
      </c>
      <c r="E114" s="541">
        <f>+E116</f>
        <v>5011.3</v>
      </c>
      <c r="F114" s="293"/>
    </row>
    <row r="115" spans="1:6" ht="12.75" customHeight="1" x14ac:dyDescent="0.2">
      <c r="A115" s="315"/>
      <c r="B115" s="318" t="s">
        <v>48</v>
      </c>
      <c r="C115" s="323"/>
      <c r="D115" s="539"/>
      <c r="E115" s="540"/>
      <c r="F115" s="293"/>
    </row>
    <row r="116" spans="1:6" ht="27" x14ac:dyDescent="0.2">
      <c r="A116" s="315">
        <v>4531</v>
      </c>
      <c r="B116" s="331" t="s">
        <v>542</v>
      </c>
      <c r="C116" s="326" t="s">
        <v>543</v>
      </c>
      <c r="D116" s="539">
        <f>+E116</f>
        <v>5011.3</v>
      </c>
      <c r="E116" s="540">
        <f>+'Sheet6 '!G449+'Sheet6 '!G86</f>
        <v>5011.3</v>
      </c>
      <c r="F116" s="293"/>
    </row>
    <row r="117" spans="1:6" ht="27" x14ac:dyDescent="0.2">
      <c r="A117" s="315">
        <v>4532</v>
      </c>
      <c r="B117" s="331" t="s">
        <v>544</v>
      </c>
      <c r="C117" s="327" t="s">
        <v>545</v>
      </c>
      <c r="D117" s="539"/>
      <c r="E117" s="540"/>
      <c r="F117" s="293"/>
    </row>
    <row r="118" spans="1:6" ht="26.25" x14ac:dyDescent="0.2">
      <c r="A118" s="315">
        <v>4533</v>
      </c>
      <c r="B118" s="331" t="s">
        <v>546</v>
      </c>
      <c r="C118" s="327" t="s">
        <v>547</v>
      </c>
      <c r="D118" s="539"/>
      <c r="E118" s="540"/>
      <c r="F118" s="293"/>
    </row>
    <row r="119" spans="1:6" ht="12.75" customHeight="1" x14ac:dyDescent="0.2">
      <c r="A119" s="315"/>
      <c r="B119" s="342" t="s">
        <v>422</v>
      </c>
      <c r="C119" s="327"/>
      <c r="D119" s="539"/>
      <c r="E119" s="539"/>
      <c r="F119" s="293"/>
    </row>
    <row r="120" spans="1:6" ht="26.25" x14ac:dyDescent="0.2">
      <c r="A120" s="315">
        <v>4534</v>
      </c>
      <c r="B120" s="342" t="s">
        <v>548</v>
      </c>
      <c r="C120" s="327"/>
      <c r="D120" s="539"/>
      <c r="E120" s="539"/>
      <c r="F120" s="293"/>
    </row>
    <row r="121" spans="1:6" ht="12" customHeight="1" x14ac:dyDescent="0.2">
      <c r="A121" s="315"/>
      <c r="B121" s="342" t="s">
        <v>549</v>
      </c>
      <c r="C121" s="327"/>
      <c r="D121" s="539"/>
      <c r="E121" s="539"/>
      <c r="F121" s="293"/>
    </row>
    <row r="122" spans="1:6" ht="15" customHeight="1" x14ac:dyDescent="0.25">
      <c r="A122" s="343">
        <v>4535</v>
      </c>
      <c r="B122" s="344" t="s">
        <v>550</v>
      </c>
      <c r="C122" s="327"/>
      <c r="D122" s="539"/>
      <c r="E122" s="539"/>
      <c r="F122" s="293"/>
    </row>
    <row r="123" spans="1:6" ht="13.5" customHeight="1" x14ac:dyDescent="0.2">
      <c r="A123" s="315">
        <v>4536</v>
      </c>
      <c r="B123" s="342" t="s">
        <v>551</v>
      </c>
      <c r="C123" s="327"/>
      <c r="D123" s="539"/>
      <c r="E123" s="539"/>
      <c r="F123" s="293"/>
    </row>
    <row r="124" spans="1:6" ht="13.5" customHeight="1" x14ac:dyDescent="0.2">
      <c r="A124" s="315">
        <v>4537</v>
      </c>
      <c r="B124" s="342" t="s">
        <v>552</v>
      </c>
      <c r="C124" s="327"/>
      <c r="D124" s="539"/>
      <c r="E124" s="539"/>
      <c r="F124" s="293"/>
    </row>
    <row r="125" spans="1:6" ht="17.25" x14ac:dyDescent="0.2">
      <c r="A125" s="315">
        <v>4538</v>
      </c>
      <c r="B125" s="342" t="s">
        <v>553</v>
      </c>
      <c r="C125" s="327"/>
      <c r="D125" s="539"/>
      <c r="E125" s="539"/>
      <c r="F125" s="293"/>
    </row>
    <row r="126" spans="1:6" ht="27" x14ac:dyDescent="0.2">
      <c r="A126" s="315">
        <v>4540</v>
      </c>
      <c r="B126" s="340" t="s">
        <v>554</v>
      </c>
      <c r="C126" s="323" t="s">
        <v>59</v>
      </c>
      <c r="D126" s="504">
        <f>+D130</f>
        <v>16853.849999999999</v>
      </c>
      <c r="E126" s="504">
        <f>+E130</f>
        <v>16853.849999999999</v>
      </c>
      <c r="F126" s="405">
        <f>+F130</f>
        <v>0</v>
      </c>
    </row>
    <row r="127" spans="1:6" ht="11.25" customHeight="1" x14ac:dyDescent="0.2">
      <c r="A127" s="315"/>
      <c r="B127" s="318" t="s">
        <v>48</v>
      </c>
      <c r="C127" s="323"/>
      <c r="D127" s="539"/>
      <c r="E127" s="539"/>
      <c r="F127" s="405"/>
    </row>
    <row r="128" spans="1:6" ht="26.25" customHeight="1" x14ac:dyDescent="0.2">
      <c r="A128" s="315">
        <v>4541</v>
      </c>
      <c r="B128" s="331" t="s">
        <v>555</v>
      </c>
      <c r="C128" s="327" t="s">
        <v>556</v>
      </c>
      <c r="D128" s="539"/>
      <c r="E128" s="504" t="s">
        <v>213</v>
      </c>
      <c r="F128" s="405"/>
    </row>
    <row r="129" spans="1:6" ht="26.25" customHeight="1" x14ac:dyDescent="0.2">
      <c r="A129" s="315">
        <v>4542</v>
      </c>
      <c r="B129" s="331" t="s">
        <v>557</v>
      </c>
      <c r="C129" s="327" t="s">
        <v>558</v>
      </c>
      <c r="D129" s="539"/>
      <c r="E129" s="504" t="s">
        <v>213</v>
      </c>
      <c r="F129" s="405"/>
    </row>
    <row r="130" spans="1:6" ht="26.25" x14ac:dyDescent="0.2">
      <c r="A130" s="315">
        <v>4543</v>
      </c>
      <c r="B130" s="331" t="s">
        <v>559</v>
      </c>
      <c r="C130" s="327" t="s">
        <v>560</v>
      </c>
      <c r="D130" s="504">
        <f>+E130+F130</f>
        <v>16853.849999999999</v>
      </c>
      <c r="E130" s="471">
        <v>16853.849999999999</v>
      </c>
      <c r="F130" s="481"/>
    </row>
    <row r="131" spans="1:6" ht="13.5" customHeight="1" x14ac:dyDescent="0.2">
      <c r="A131" s="315"/>
      <c r="B131" s="342" t="s">
        <v>422</v>
      </c>
      <c r="C131" s="327"/>
      <c r="D131" s="539"/>
      <c r="E131" s="539"/>
      <c r="F131" s="293"/>
    </row>
    <row r="132" spans="1:6" ht="27" x14ac:dyDescent="0.2">
      <c r="A132" s="315">
        <v>4544</v>
      </c>
      <c r="B132" s="342" t="s">
        <v>561</v>
      </c>
      <c r="C132" s="327"/>
      <c r="D132" s="539"/>
      <c r="E132" s="539"/>
      <c r="F132" s="293"/>
    </row>
    <row r="133" spans="1:6" ht="12" customHeight="1" x14ac:dyDescent="0.2">
      <c r="A133" s="315"/>
      <c r="B133" s="342" t="s">
        <v>549</v>
      </c>
      <c r="C133" s="327"/>
      <c r="D133" s="539"/>
      <c r="E133" s="539"/>
      <c r="F133" s="293"/>
    </row>
    <row r="134" spans="1:6" ht="14.25" customHeight="1" x14ac:dyDescent="0.25">
      <c r="A134" s="343">
        <v>4545</v>
      </c>
      <c r="B134" s="344" t="s">
        <v>550</v>
      </c>
      <c r="C134" s="327"/>
      <c r="D134" s="539"/>
      <c r="E134" s="539"/>
      <c r="F134" s="293"/>
    </row>
    <row r="135" spans="1:6" ht="13.5" customHeight="1" x14ac:dyDescent="0.2">
      <c r="A135" s="315">
        <v>4546</v>
      </c>
      <c r="B135" s="342" t="s">
        <v>562</v>
      </c>
      <c r="C135" s="327"/>
      <c r="D135" s="539"/>
      <c r="E135" s="539"/>
      <c r="F135" s="293"/>
    </row>
    <row r="136" spans="1:6" ht="17.25" x14ac:dyDescent="0.2">
      <c r="A136" s="315">
        <v>4547</v>
      </c>
      <c r="B136" s="342" t="s">
        <v>552</v>
      </c>
      <c r="C136" s="327"/>
      <c r="D136" s="539"/>
      <c r="E136" s="539"/>
      <c r="F136" s="293"/>
    </row>
    <row r="137" spans="1:6" ht="10.5" customHeight="1" x14ac:dyDescent="0.2">
      <c r="A137" s="315">
        <v>4548</v>
      </c>
      <c r="B137" s="342" t="s">
        <v>553</v>
      </c>
      <c r="C137" s="327"/>
      <c r="D137" s="539"/>
      <c r="E137" s="539"/>
      <c r="F137" s="293"/>
    </row>
    <row r="138" spans="1:6" ht="34.5" customHeight="1" x14ac:dyDescent="0.2">
      <c r="A138" s="315">
        <v>4600</v>
      </c>
      <c r="B138" s="345" t="s">
        <v>563</v>
      </c>
      <c r="C138" s="323" t="s">
        <v>59</v>
      </c>
      <c r="D138" s="504">
        <f>+D144</f>
        <v>16000</v>
      </c>
      <c r="E138" s="504">
        <f>+E144</f>
        <v>16000</v>
      </c>
      <c r="F138" s="293" t="s">
        <v>213</v>
      </c>
    </row>
    <row r="139" spans="1:6" ht="17.25" customHeight="1" x14ac:dyDescent="0.25">
      <c r="A139" s="315"/>
      <c r="B139" s="318" t="s">
        <v>422</v>
      </c>
      <c r="C139" s="317"/>
      <c r="D139" s="539"/>
      <c r="E139" s="539"/>
      <c r="F139" s="300"/>
    </row>
    <row r="140" spans="1:6" ht="15.75" customHeight="1" x14ac:dyDescent="0.25">
      <c r="A140" s="315">
        <v>4610</v>
      </c>
      <c r="B140" s="346" t="s">
        <v>564</v>
      </c>
      <c r="C140" s="317"/>
      <c r="D140" s="539"/>
      <c r="E140" s="539"/>
      <c r="F140" s="293" t="s">
        <v>29</v>
      </c>
    </row>
    <row r="141" spans="1:6" ht="12.75" customHeight="1" x14ac:dyDescent="0.25">
      <c r="A141" s="315"/>
      <c r="B141" s="318" t="s">
        <v>422</v>
      </c>
      <c r="C141" s="317"/>
      <c r="D141" s="539"/>
      <c r="E141" s="539"/>
      <c r="F141" s="293"/>
    </row>
    <row r="142" spans="1:6" ht="28.5" x14ac:dyDescent="0.25">
      <c r="A142" s="315">
        <v>4610</v>
      </c>
      <c r="B142" s="329" t="s">
        <v>565</v>
      </c>
      <c r="C142" s="317" t="s">
        <v>566</v>
      </c>
      <c r="D142" s="539"/>
      <c r="E142" s="539"/>
      <c r="F142" s="293" t="s">
        <v>213</v>
      </c>
    </row>
    <row r="143" spans="1:6" ht="28.5" x14ac:dyDescent="0.25">
      <c r="A143" s="315">
        <v>4620</v>
      </c>
      <c r="B143" s="338" t="s">
        <v>567</v>
      </c>
      <c r="C143" s="317" t="s">
        <v>568</v>
      </c>
      <c r="D143" s="539"/>
      <c r="E143" s="539"/>
      <c r="F143" s="293" t="s">
        <v>213</v>
      </c>
    </row>
    <row r="144" spans="1:6" ht="26.25" customHeight="1" x14ac:dyDescent="0.2">
      <c r="A144" s="315">
        <v>4630</v>
      </c>
      <c r="B144" s="337" t="s">
        <v>569</v>
      </c>
      <c r="C144" s="323" t="s">
        <v>59</v>
      </c>
      <c r="D144" s="504">
        <f>+E144</f>
        <v>16000</v>
      </c>
      <c r="E144" s="504">
        <f>+E149</f>
        <v>16000</v>
      </c>
      <c r="F144" s="293" t="s">
        <v>213</v>
      </c>
    </row>
    <row r="145" spans="1:6" ht="11.25" customHeight="1" x14ac:dyDescent="0.2">
      <c r="A145" s="315"/>
      <c r="B145" s="318" t="s">
        <v>48</v>
      </c>
      <c r="C145" s="323"/>
      <c r="D145" s="539"/>
      <c r="E145" s="539"/>
      <c r="F145" s="293"/>
    </row>
    <row r="146" spans="1:6" ht="15.75" customHeight="1" x14ac:dyDescent="0.2">
      <c r="A146" s="315">
        <v>4631</v>
      </c>
      <c r="B146" s="333" t="s">
        <v>570</v>
      </c>
      <c r="C146" s="327" t="s">
        <v>571</v>
      </c>
      <c r="D146" s="539"/>
      <c r="E146" s="539"/>
      <c r="F146" s="293"/>
    </row>
    <row r="147" spans="1:6" ht="15" customHeight="1" x14ac:dyDescent="0.2">
      <c r="A147" s="315">
        <v>4632</v>
      </c>
      <c r="B147" s="325" t="s">
        <v>572</v>
      </c>
      <c r="C147" s="327" t="s">
        <v>573</v>
      </c>
      <c r="D147" s="539"/>
      <c r="E147" s="539"/>
      <c r="F147" s="293" t="s">
        <v>213</v>
      </c>
    </row>
    <row r="148" spans="1:6" ht="12.75" customHeight="1" x14ac:dyDescent="0.2">
      <c r="A148" s="315">
        <v>4633</v>
      </c>
      <c r="B148" s="333" t="s">
        <v>574</v>
      </c>
      <c r="C148" s="327" t="s">
        <v>575</v>
      </c>
      <c r="D148" s="539"/>
      <c r="E148" s="539"/>
      <c r="F148" s="293" t="s">
        <v>213</v>
      </c>
    </row>
    <row r="149" spans="1:6" ht="14.25" customHeight="1" x14ac:dyDescent="0.2">
      <c r="A149" s="315">
        <v>4634</v>
      </c>
      <c r="B149" s="333" t="s">
        <v>576</v>
      </c>
      <c r="C149" s="327" t="s">
        <v>577</v>
      </c>
      <c r="D149" s="539">
        <f>+E149</f>
        <v>16000</v>
      </c>
      <c r="E149" s="539">
        <f>+'Sheet6 '!G495</f>
        <v>16000</v>
      </c>
      <c r="F149" s="293" t="s">
        <v>213</v>
      </c>
    </row>
    <row r="150" spans="1:6" ht="14.25" customHeight="1" x14ac:dyDescent="0.2">
      <c r="A150" s="315">
        <v>4640</v>
      </c>
      <c r="B150" s="337" t="s">
        <v>578</v>
      </c>
      <c r="C150" s="323" t="s">
        <v>59</v>
      </c>
      <c r="D150" s="539"/>
      <c r="E150" s="539"/>
      <c r="F150" s="293" t="s">
        <v>213</v>
      </c>
    </row>
    <row r="151" spans="1:6" ht="12.75" customHeight="1" x14ac:dyDescent="0.2">
      <c r="A151" s="315"/>
      <c r="B151" s="318" t="s">
        <v>48</v>
      </c>
      <c r="C151" s="323"/>
      <c r="D151" s="539"/>
      <c r="E151" s="539"/>
      <c r="F151" s="293" t="s">
        <v>213</v>
      </c>
    </row>
    <row r="152" spans="1:6" ht="12" customHeight="1" x14ac:dyDescent="0.2">
      <c r="A152" s="315">
        <v>4641</v>
      </c>
      <c r="B152" s="333" t="s">
        <v>579</v>
      </c>
      <c r="C152" s="327" t="s">
        <v>580</v>
      </c>
      <c r="D152" s="539"/>
      <c r="E152" s="539"/>
      <c r="F152" s="293"/>
    </row>
    <row r="153" spans="1:6" ht="15.75" customHeight="1" x14ac:dyDescent="0.2">
      <c r="A153" s="347">
        <v>4700</v>
      </c>
      <c r="B153" s="348" t="s">
        <v>581</v>
      </c>
      <c r="C153" s="323" t="s">
        <v>59</v>
      </c>
      <c r="D153" s="504">
        <f>+E153</f>
        <v>192376.15</v>
      </c>
      <c r="E153" s="504">
        <f>E155+E159+E165+E168+E172+E175+E178</f>
        <v>192376.15</v>
      </c>
      <c r="F153" s="293" t="s">
        <v>213</v>
      </c>
    </row>
    <row r="154" spans="1:6" ht="15" customHeight="1" x14ac:dyDescent="0.25">
      <c r="A154" s="321"/>
      <c r="B154" s="318" t="s">
        <v>422</v>
      </c>
      <c r="C154" s="317"/>
      <c r="D154" s="539"/>
      <c r="E154" s="539"/>
      <c r="F154" s="293"/>
    </row>
    <row r="155" spans="1:6" ht="27" x14ac:dyDescent="0.2">
      <c r="A155" s="315">
        <v>4710</v>
      </c>
      <c r="B155" s="328" t="s">
        <v>582</v>
      </c>
      <c r="C155" s="323" t="s">
        <v>59</v>
      </c>
      <c r="D155" s="504">
        <f>+E155</f>
        <v>2000</v>
      </c>
      <c r="E155" s="504">
        <f>+E157+E158</f>
        <v>2000</v>
      </c>
      <c r="F155" s="300"/>
    </row>
    <row r="156" spans="1:6" ht="14.25" customHeight="1" x14ac:dyDescent="0.2">
      <c r="A156" s="315"/>
      <c r="B156" s="318" t="s">
        <v>48</v>
      </c>
      <c r="C156" s="323"/>
      <c r="D156" s="539"/>
      <c r="E156" s="539"/>
      <c r="F156" s="293" t="s">
        <v>213</v>
      </c>
    </row>
    <row r="157" spans="1:6" ht="13.5" customHeight="1" x14ac:dyDescent="0.2">
      <c r="A157" s="315">
        <v>4711</v>
      </c>
      <c r="B157" s="325" t="s">
        <v>583</v>
      </c>
      <c r="C157" s="327" t="s">
        <v>584</v>
      </c>
      <c r="D157" s="539"/>
      <c r="E157" s="539"/>
      <c r="F157" s="293"/>
    </row>
    <row r="158" spans="1:6" ht="27.75" customHeight="1" x14ac:dyDescent="0.2">
      <c r="A158" s="315">
        <v>4712</v>
      </c>
      <c r="B158" s="333" t="s">
        <v>585</v>
      </c>
      <c r="C158" s="327" t="s">
        <v>586</v>
      </c>
      <c r="D158" s="539">
        <f>+E158</f>
        <v>2000</v>
      </c>
      <c r="E158" s="539">
        <f>+'Sheet6 '!G88</f>
        <v>2000</v>
      </c>
      <c r="F158" s="293" t="s">
        <v>213</v>
      </c>
    </row>
    <row r="159" spans="1:6" ht="27" customHeight="1" x14ac:dyDescent="0.2">
      <c r="A159" s="315">
        <v>4720</v>
      </c>
      <c r="B159" s="337" t="s">
        <v>587</v>
      </c>
      <c r="C159" s="286" t="s">
        <v>213</v>
      </c>
      <c r="D159" s="504">
        <f>+E159</f>
        <v>3100</v>
      </c>
      <c r="E159" s="504">
        <f>+E163</f>
        <v>3100</v>
      </c>
      <c r="F159" s="293" t="s">
        <v>213</v>
      </c>
    </row>
    <row r="160" spans="1:6" ht="15.75" customHeight="1" x14ac:dyDescent="0.2">
      <c r="A160" s="315"/>
      <c r="B160" s="318" t="s">
        <v>48</v>
      </c>
      <c r="C160" s="323"/>
      <c r="D160" s="539"/>
      <c r="E160" s="540"/>
      <c r="F160" s="293" t="s">
        <v>213</v>
      </c>
    </row>
    <row r="161" spans="1:6" ht="12.75" customHeight="1" x14ac:dyDescent="0.2">
      <c r="A161" s="315">
        <v>4721</v>
      </c>
      <c r="B161" s="333" t="s">
        <v>588</v>
      </c>
      <c r="C161" s="327" t="s">
        <v>589</v>
      </c>
      <c r="D161" s="539"/>
      <c r="E161" s="540"/>
      <c r="F161" s="293"/>
    </row>
    <row r="162" spans="1:6" ht="13.5" customHeight="1" x14ac:dyDescent="0.2">
      <c r="A162" s="315">
        <v>4722</v>
      </c>
      <c r="B162" s="333" t="s">
        <v>590</v>
      </c>
      <c r="C162" s="349">
        <v>4822</v>
      </c>
      <c r="D162" s="539"/>
      <c r="E162" s="540"/>
      <c r="F162" s="293" t="s">
        <v>213</v>
      </c>
    </row>
    <row r="163" spans="1:6" ht="17.25" x14ac:dyDescent="0.2">
      <c r="A163" s="315">
        <v>4723</v>
      </c>
      <c r="B163" s="333" t="s">
        <v>591</v>
      </c>
      <c r="C163" s="327" t="s">
        <v>592</v>
      </c>
      <c r="D163" s="539">
        <f>+E163</f>
        <v>3100</v>
      </c>
      <c r="E163" s="540">
        <f>+'Sheet6 '!G253+'Sheet6 '!G45</f>
        <v>3100</v>
      </c>
      <c r="F163" s="293" t="s">
        <v>213</v>
      </c>
    </row>
    <row r="164" spans="1:6" ht="15.75" customHeight="1" x14ac:dyDescent="0.2">
      <c r="A164" s="315">
        <v>4724</v>
      </c>
      <c r="B164" s="333" t="s">
        <v>593</v>
      </c>
      <c r="C164" s="327" t="s">
        <v>594</v>
      </c>
      <c r="D164" s="539"/>
      <c r="E164" s="540"/>
      <c r="F164" s="293" t="s">
        <v>213</v>
      </c>
    </row>
    <row r="165" spans="1:6" ht="27" x14ac:dyDescent="0.2">
      <c r="A165" s="315">
        <v>4730</v>
      </c>
      <c r="B165" s="337" t="s">
        <v>595</v>
      </c>
      <c r="C165" s="323" t="s">
        <v>59</v>
      </c>
      <c r="D165" s="539"/>
      <c r="E165" s="539"/>
      <c r="F165" s="293" t="s">
        <v>213</v>
      </c>
    </row>
    <row r="166" spans="1:6" ht="13.5" customHeight="1" x14ac:dyDescent="0.2">
      <c r="A166" s="315"/>
      <c r="B166" s="318" t="s">
        <v>48</v>
      </c>
      <c r="C166" s="323"/>
      <c r="D166" s="539"/>
      <c r="E166" s="539"/>
      <c r="F166" s="293" t="s">
        <v>213</v>
      </c>
    </row>
    <row r="167" spans="1:6" ht="12.75" customHeight="1" x14ac:dyDescent="0.2">
      <c r="A167" s="315">
        <v>4731</v>
      </c>
      <c r="B167" s="341" t="s">
        <v>596</v>
      </c>
      <c r="C167" s="327" t="s">
        <v>597</v>
      </c>
      <c r="D167" s="539"/>
      <c r="E167" s="539"/>
      <c r="F167" s="293"/>
    </row>
    <row r="168" spans="1:6" ht="40.5" x14ac:dyDescent="0.2">
      <c r="A168" s="315">
        <v>4740</v>
      </c>
      <c r="B168" s="337" t="s">
        <v>598</v>
      </c>
      <c r="C168" s="323" t="s">
        <v>59</v>
      </c>
      <c r="D168" s="539"/>
      <c r="E168" s="539"/>
      <c r="F168" s="293" t="s">
        <v>213</v>
      </c>
    </row>
    <row r="169" spans="1:6" ht="13.5" customHeight="1" x14ac:dyDescent="0.2">
      <c r="A169" s="315"/>
      <c r="B169" s="318" t="s">
        <v>48</v>
      </c>
      <c r="C169" s="323"/>
      <c r="D169" s="539"/>
      <c r="E169" s="539"/>
      <c r="F169" s="293" t="s">
        <v>213</v>
      </c>
    </row>
    <row r="170" spans="1:6" ht="12" customHeight="1" x14ac:dyDescent="0.2">
      <c r="A170" s="315">
        <v>4741</v>
      </c>
      <c r="B170" s="333" t="s">
        <v>599</v>
      </c>
      <c r="C170" s="327" t="s">
        <v>600</v>
      </c>
      <c r="D170" s="539"/>
      <c r="E170" s="539"/>
      <c r="F170" s="293"/>
    </row>
    <row r="171" spans="1:6" ht="27.75" customHeight="1" x14ac:dyDescent="0.2">
      <c r="A171" s="315">
        <v>4742</v>
      </c>
      <c r="B171" s="333" t="s">
        <v>601</v>
      </c>
      <c r="C171" s="327" t="s">
        <v>602</v>
      </c>
      <c r="D171" s="539"/>
      <c r="E171" s="539"/>
      <c r="F171" s="293" t="s">
        <v>213</v>
      </c>
    </row>
    <row r="172" spans="1:6" ht="27" customHeight="1" x14ac:dyDescent="0.2">
      <c r="A172" s="315">
        <v>4750</v>
      </c>
      <c r="B172" s="337" t="s">
        <v>603</v>
      </c>
      <c r="C172" s="323" t="s">
        <v>59</v>
      </c>
      <c r="D172" s="539"/>
      <c r="E172" s="539"/>
      <c r="F172" s="293" t="s">
        <v>213</v>
      </c>
    </row>
    <row r="173" spans="1:6" ht="10.5" customHeight="1" x14ac:dyDescent="0.2">
      <c r="A173" s="315"/>
      <c r="B173" s="318" t="s">
        <v>48</v>
      </c>
      <c r="C173" s="323"/>
      <c r="D173" s="539"/>
      <c r="E173" s="539"/>
      <c r="F173" s="293" t="s">
        <v>213</v>
      </c>
    </row>
    <row r="174" spans="1:6" ht="12.75" customHeight="1" x14ac:dyDescent="0.2">
      <c r="A174" s="315">
        <v>4751</v>
      </c>
      <c r="B174" s="333" t="s">
        <v>604</v>
      </c>
      <c r="C174" s="327" t="s">
        <v>605</v>
      </c>
      <c r="D174" s="539"/>
      <c r="E174" s="539"/>
      <c r="F174" s="293"/>
    </row>
    <row r="175" spans="1:6" ht="12" customHeight="1" x14ac:dyDescent="0.2">
      <c r="A175" s="315">
        <v>4760</v>
      </c>
      <c r="B175" s="337" t="s">
        <v>606</v>
      </c>
      <c r="C175" s="323" t="s">
        <v>59</v>
      </c>
      <c r="D175" s="539"/>
      <c r="E175" s="539"/>
      <c r="F175" s="293" t="s">
        <v>213</v>
      </c>
    </row>
    <row r="176" spans="1:6" ht="13.5" customHeight="1" x14ac:dyDescent="0.2">
      <c r="A176" s="315"/>
      <c r="B176" s="318" t="s">
        <v>48</v>
      </c>
      <c r="C176" s="323"/>
      <c r="D176" s="539"/>
      <c r="E176" s="539"/>
      <c r="F176" s="293" t="s">
        <v>213</v>
      </c>
    </row>
    <row r="177" spans="1:6" ht="12" customHeight="1" x14ac:dyDescent="0.2">
      <c r="A177" s="315">
        <v>4761</v>
      </c>
      <c r="B177" s="333" t="s">
        <v>607</v>
      </c>
      <c r="C177" s="327" t="s">
        <v>608</v>
      </c>
      <c r="D177" s="539"/>
      <c r="E177" s="539"/>
      <c r="F177" s="293"/>
    </row>
    <row r="178" spans="1:6" ht="20.25" customHeight="1" x14ac:dyDescent="0.2">
      <c r="A178" s="315">
        <v>4770</v>
      </c>
      <c r="B178" s="337" t="s">
        <v>609</v>
      </c>
      <c r="C178" s="323" t="s">
        <v>59</v>
      </c>
      <c r="D178" s="504">
        <f>+E178</f>
        <v>187276.15</v>
      </c>
      <c r="E178" s="504">
        <f>+E180</f>
        <v>187276.15</v>
      </c>
      <c r="F178" s="293" t="s">
        <v>213</v>
      </c>
    </row>
    <row r="179" spans="1:6" ht="14.25" customHeight="1" x14ac:dyDescent="0.2">
      <c r="A179" s="315"/>
      <c r="B179" s="318" t="s">
        <v>48</v>
      </c>
      <c r="C179" s="323"/>
      <c r="D179" s="539"/>
      <c r="E179" s="539"/>
      <c r="F179" s="293"/>
    </row>
    <row r="180" spans="1:6" ht="15.75" customHeight="1" x14ac:dyDescent="0.2">
      <c r="A180" s="315">
        <v>4771</v>
      </c>
      <c r="B180" s="333" t="s">
        <v>610</v>
      </c>
      <c r="C180" s="327" t="s">
        <v>611</v>
      </c>
      <c r="D180" s="539">
        <f>+E180</f>
        <v>187276.15</v>
      </c>
      <c r="E180" s="539">
        <f>+'Sheet6 '!G512</f>
        <v>187276.15</v>
      </c>
      <c r="F180" s="293"/>
    </row>
    <row r="181" spans="1:6" ht="17.25" customHeight="1" x14ac:dyDescent="0.2">
      <c r="A181" s="315">
        <v>4772</v>
      </c>
      <c r="B181" s="333" t="s">
        <v>612</v>
      </c>
      <c r="C181" s="323" t="s">
        <v>59</v>
      </c>
      <c r="D181" s="539"/>
      <c r="E181" s="539"/>
      <c r="F181" s="293"/>
    </row>
    <row r="182" spans="1:6" ht="29.25" customHeight="1" x14ac:dyDescent="0.2">
      <c r="A182" s="315">
        <v>5000</v>
      </c>
      <c r="B182" s="350" t="s">
        <v>613</v>
      </c>
      <c r="C182" s="323" t="s">
        <v>59</v>
      </c>
      <c r="D182" s="542">
        <f>+F182</f>
        <v>466500</v>
      </c>
      <c r="E182" s="504" t="s">
        <v>213</v>
      </c>
      <c r="F182" s="490">
        <f>F184+F191+F196</f>
        <v>466500</v>
      </c>
    </row>
    <row r="183" spans="1:6" s="53" customFormat="1" ht="12.75" customHeight="1" x14ac:dyDescent="0.25">
      <c r="A183" s="321"/>
      <c r="B183" s="318" t="s">
        <v>422</v>
      </c>
      <c r="C183" s="317"/>
      <c r="D183" s="505"/>
      <c r="E183" s="504"/>
      <c r="F183" s="491"/>
    </row>
    <row r="184" spans="1:6" ht="14.25" customHeight="1" x14ac:dyDescent="0.2">
      <c r="A184" s="315">
        <v>5100</v>
      </c>
      <c r="B184" s="338" t="s">
        <v>614</v>
      </c>
      <c r="C184" s="323" t="s">
        <v>59</v>
      </c>
      <c r="D184" s="506">
        <f>+F184</f>
        <v>401500</v>
      </c>
      <c r="E184" s="389" t="s">
        <v>213</v>
      </c>
      <c r="F184" s="492">
        <f>+F186</f>
        <v>401500</v>
      </c>
    </row>
    <row r="185" spans="1:6" ht="17.25" x14ac:dyDescent="0.25">
      <c r="A185" s="321"/>
      <c r="B185" s="318" t="s">
        <v>422</v>
      </c>
      <c r="C185" s="317"/>
      <c r="D185" s="505"/>
      <c r="E185" s="504"/>
      <c r="F185" s="491"/>
    </row>
    <row r="186" spans="1:6" ht="15.75" customHeight="1" x14ac:dyDescent="0.2">
      <c r="A186" s="315">
        <v>5110</v>
      </c>
      <c r="B186" s="337" t="s">
        <v>615</v>
      </c>
      <c r="C186" s="323" t="s">
        <v>59</v>
      </c>
      <c r="D186" s="507">
        <f>+F186</f>
        <v>401500</v>
      </c>
      <c r="E186" s="504" t="s">
        <v>213</v>
      </c>
      <c r="F186" s="492">
        <f>+F189+F190</f>
        <v>401500</v>
      </c>
    </row>
    <row r="187" spans="1:6" ht="14.25" customHeight="1" x14ac:dyDescent="0.2">
      <c r="A187" s="315"/>
      <c r="B187" s="318" t="s">
        <v>48</v>
      </c>
      <c r="C187" s="323"/>
      <c r="D187" s="505"/>
      <c r="E187" s="504"/>
      <c r="F187" s="491"/>
    </row>
    <row r="188" spans="1:6" ht="17.25" x14ac:dyDescent="0.2">
      <c r="A188" s="315">
        <v>5111</v>
      </c>
      <c r="B188" s="333" t="s">
        <v>616</v>
      </c>
      <c r="C188" s="351" t="s">
        <v>617</v>
      </c>
      <c r="D188" s="505"/>
      <c r="E188" s="539"/>
      <c r="F188" s="493"/>
    </row>
    <row r="189" spans="1:6" ht="15" customHeight="1" x14ac:dyDescent="0.2">
      <c r="A189" s="315">
        <v>5112</v>
      </c>
      <c r="B189" s="333" t="s">
        <v>618</v>
      </c>
      <c r="C189" s="351" t="s">
        <v>619</v>
      </c>
      <c r="D189" s="505">
        <f>+F189</f>
        <v>401500</v>
      </c>
      <c r="E189" s="543"/>
      <c r="F189" s="491">
        <f>+'Sheet6 '!H91+'Sheet6 '!H182+'Sheet6 '!H203+'Sheet6 '!H268+'Sheet6 '!H308+'Sheet6 '!H254+'Sheet6 '!H422</f>
        <v>401500</v>
      </c>
    </row>
    <row r="190" spans="1:6" ht="15.75" customHeight="1" x14ac:dyDescent="0.2">
      <c r="A190" s="315">
        <v>5113</v>
      </c>
      <c r="B190" s="333" t="s">
        <v>620</v>
      </c>
      <c r="C190" s="351" t="s">
        <v>621</v>
      </c>
      <c r="D190" s="505">
        <f>+F190</f>
        <v>0</v>
      </c>
      <c r="E190" s="504" t="s">
        <v>213</v>
      </c>
      <c r="F190" s="491">
        <f>+'Sheet6 '!H258+'Sheet6 '!H269+'Sheet6 '!H301+'Sheet6 '!H331+'Sheet6 '!H423</f>
        <v>0</v>
      </c>
    </row>
    <row r="191" spans="1:6" ht="26.25" x14ac:dyDescent="0.2">
      <c r="A191" s="315">
        <v>5120</v>
      </c>
      <c r="B191" s="337" t="s">
        <v>622</v>
      </c>
      <c r="C191" s="323" t="s">
        <v>59</v>
      </c>
      <c r="D191" s="507">
        <f>+F191</f>
        <v>45000</v>
      </c>
      <c r="E191" s="504" t="s">
        <v>213</v>
      </c>
      <c r="F191" s="493">
        <f>+F193+F194+F195</f>
        <v>45000</v>
      </c>
    </row>
    <row r="192" spans="1:6" ht="12.75" customHeight="1" x14ac:dyDescent="0.25">
      <c r="A192" s="315"/>
      <c r="B192" s="352" t="s">
        <v>48</v>
      </c>
      <c r="C192" s="323"/>
      <c r="D192" s="505"/>
      <c r="E192" s="504"/>
      <c r="F192" s="491"/>
    </row>
    <row r="193" spans="1:6" ht="17.25" x14ac:dyDescent="0.2">
      <c r="A193" s="315">
        <v>5121</v>
      </c>
      <c r="B193" s="333" t="s">
        <v>623</v>
      </c>
      <c r="C193" s="351" t="s">
        <v>624</v>
      </c>
      <c r="D193" s="505">
        <v>0</v>
      </c>
      <c r="E193" s="539"/>
      <c r="F193" s="491">
        <v>0</v>
      </c>
    </row>
    <row r="194" spans="1:6" ht="16.5" customHeight="1" x14ac:dyDescent="0.2">
      <c r="A194" s="315">
        <v>5122</v>
      </c>
      <c r="B194" s="333" t="s">
        <v>625</v>
      </c>
      <c r="C194" s="351" t="s">
        <v>626</v>
      </c>
      <c r="D194" s="505">
        <f>+F194</f>
        <v>45000</v>
      </c>
      <c r="E194" s="504" t="s">
        <v>213</v>
      </c>
      <c r="F194" s="491">
        <f>+'Sheet6 '!H46+'Sheet6 '!H89+'Sheet6 '!H114+'Sheet6 '!H270+'Sheet6 '!H424</f>
        <v>45000</v>
      </c>
    </row>
    <row r="195" spans="1:6" ht="15.75" customHeight="1" x14ac:dyDescent="0.2">
      <c r="A195" s="315">
        <v>5123</v>
      </c>
      <c r="B195" s="333" t="s">
        <v>627</v>
      </c>
      <c r="C195" s="351" t="s">
        <v>628</v>
      </c>
      <c r="D195" s="505"/>
      <c r="E195" s="504" t="s">
        <v>213</v>
      </c>
      <c r="F195" s="491"/>
    </row>
    <row r="196" spans="1:6" ht="32.25" customHeight="1" x14ac:dyDescent="0.2">
      <c r="A196" s="315">
        <v>5130</v>
      </c>
      <c r="B196" s="337" t="s">
        <v>629</v>
      </c>
      <c r="C196" s="323" t="s">
        <v>59</v>
      </c>
      <c r="D196" s="507">
        <f>+F196</f>
        <v>20000</v>
      </c>
      <c r="E196" s="504" t="s">
        <v>213</v>
      </c>
      <c r="F196" s="493">
        <f>F198+F199+F200+F201</f>
        <v>20000</v>
      </c>
    </row>
    <row r="197" spans="1:6" ht="16.5" customHeight="1" x14ac:dyDescent="0.2">
      <c r="A197" s="315"/>
      <c r="B197" s="318" t="s">
        <v>48</v>
      </c>
      <c r="C197" s="323"/>
      <c r="D197" s="505"/>
      <c r="E197" s="504"/>
      <c r="F197" s="491"/>
    </row>
    <row r="198" spans="1:6" ht="14.25" customHeight="1" x14ac:dyDescent="0.2">
      <c r="A198" s="315">
        <v>5131</v>
      </c>
      <c r="B198" s="333" t="s">
        <v>630</v>
      </c>
      <c r="C198" s="351" t="s">
        <v>631</v>
      </c>
      <c r="D198" s="505"/>
      <c r="E198" s="539"/>
      <c r="F198" s="493"/>
    </row>
    <row r="199" spans="1:6" ht="13.5" customHeight="1" x14ac:dyDescent="0.2">
      <c r="A199" s="315">
        <v>5132</v>
      </c>
      <c r="B199" s="333" t="s">
        <v>632</v>
      </c>
      <c r="C199" s="351" t="s">
        <v>633</v>
      </c>
      <c r="D199" s="505">
        <v>0</v>
      </c>
      <c r="E199" s="504" t="s">
        <v>213</v>
      </c>
      <c r="F199" s="491">
        <v>0</v>
      </c>
    </row>
    <row r="200" spans="1:6" ht="17.25" customHeight="1" x14ac:dyDescent="0.2">
      <c r="A200" s="315">
        <v>5133</v>
      </c>
      <c r="B200" s="333" t="s">
        <v>634</v>
      </c>
      <c r="C200" s="351" t="s">
        <v>635</v>
      </c>
      <c r="D200" s="505"/>
      <c r="E200" s="504" t="s">
        <v>213</v>
      </c>
      <c r="F200" s="491"/>
    </row>
    <row r="201" spans="1:6" ht="14.25" customHeight="1" x14ac:dyDescent="0.2">
      <c r="A201" s="315">
        <v>5134</v>
      </c>
      <c r="B201" s="333" t="s">
        <v>636</v>
      </c>
      <c r="C201" s="351" t="s">
        <v>637</v>
      </c>
      <c r="D201" s="505">
        <f>F201</f>
        <v>20000</v>
      </c>
      <c r="E201" s="504"/>
      <c r="F201" s="491">
        <f>+'Sheet6 '!H90+'Sheet6 '!H259</f>
        <v>20000</v>
      </c>
    </row>
    <row r="202" spans="1:6" ht="14.25" customHeight="1" x14ac:dyDescent="0.2">
      <c r="A202" s="315">
        <v>5200</v>
      </c>
      <c r="B202" s="335" t="s">
        <v>638</v>
      </c>
      <c r="C202" s="323" t="s">
        <v>59</v>
      </c>
      <c r="D202" s="507">
        <v>0</v>
      </c>
      <c r="E202" s="504" t="s">
        <v>213</v>
      </c>
      <c r="F202" s="493">
        <v>0</v>
      </c>
    </row>
    <row r="203" spans="1:6" ht="16.5" customHeight="1" x14ac:dyDescent="0.25">
      <c r="A203" s="321"/>
      <c r="B203" s="318" t="s">
        <v>422</v>
      </c>
      <c r="C203" s="317"/>
      <c r="D203" s="505"/>
      <c r="E203" s="543"/>
      <c r="F203" s="301"/>
    </row>
    <row r="204" spans="1:6" ht="12.75" customHeight="1" x14ac:dyDescent="0.2">
      <c r="A204" s="315">
        <v>5211</v>
      </c>
      <c r="B204" s="333" t="s">
        <v>639</v>
      </c>
      <c r="C204" s="351" t="s">
        <v>640</v>
      </c>
      <c r="D204" s="539"/>
      <c r="E204" s="539"/>
      <c r="F204" s="300"/>
    </row>
    <row r="205" spans="1:6" ht="18.75" customHeight="1" x14ac:dyDescent="0.2">
      <c r="A205" s="315">
        <v>5221</v>
      </c>
      <c r="B205" s="333" t="s">
        <v>641</v>
      </c>
      <c r="C205" s="351" t="s">
        <v>642</v>
      </c>
      <c r="D205" s="539">
        <v>0</v>
      </c>
      <c r="E205" s="504" t="s">
        <v>213</v>
      </c>
      <c r="F205" s="301"/>
    </row>
    <row r="206" spans="1:6" ht="13.5" customHeight="1" x14ac:dyDescent="0.2">
      <c r="A206" s="315">
        <v>5231</v>
      </c>
      <c r="B206" s="333" t="s">
        <v>643</v>
      </c>
      <c r="C206" s="351" t="s">
        <v>644</v>
      </c>
      <c r="D206" s="539"/>
      <c r="E206" s="504" t="s">
        <v>213</v>
      </c>
      <c r="F206" s="301"/>
    </row>
    <row r="207" spans="1:6" ht="13.5" customHeight="1" x14ac:dyDescent="0.2">
      <c r="A207" s="315">
        <v>5241</v>
      </c>
      <c r="B207" s="333" t="s">
        <v>645</v>
      </c>
      <c r="C207" s="351" t="s">
        <v>646</v>
      </c>
      <c r="D207" s="539"/>
      <c r="E207" s="504" t="s">
        <v>213</v>
      </c>
      <c r="F207" s="300"/>
    </row>
    <row r="208" spans="1:6" ht="17.25" customHeight="1" x14ac:dyDescent="0.2">
      <c r="A208" s="315">
        <v>5300</v>
      </c>
      <c r="B208" s="335" t="s">
        <v>647</v>
      </c>
      <c r="C208" s="323" t="s">
        <v>59</v>
      </c>
      <c r="D208" s="539"/>
      <c r="E208" s="504"/>
      <c r="F208" s="301"/>
    </row>
    <row r="209" spans="1:6" ht="11.25" customHeight="1" x14ac:dyDescent="0.25">
      <c r="A209" s="321"/>
      <c r="B209" s="318" t="s">
        <v>422</v>
      </c>
      <c r="C209" s="317"/>
      <c r="D209" s="539"/>
      <c r="E209" s="504" t="s">
        <v>213</v>
      </c>
      <c r="F209" s="300"/>
    </row>
    <row r="210" spans="1:6" ht="13.5" customHeight="1" x14ac:dyDescent="0.2">
      <c r="A210" s="315">
        <v>5311</v>
      </c>
      <c r="B210" s="333" t="s">
        <v>648</v>
      </c>
      <c r="C210" s="351" t="s">
        <v>649</v>
      </c>
      <c r="D210" s="539"/>
      <c r="E210" s="539"/>
      <c r="F210" s="300"/>
    </row>
    <row r="211" spans="1:6" ht="13.5" customHeight="1" x14ac:dyDescent="0.2">
      <c r="A211" s="315">
        <v>5400</v>
      </c>
      <c r="B211" s="335" t="s">
        <v>650</v>
      </c>
      <c r="C211" s="323" t="s">
        <v>59</v>
      </c>
      <c r="D211" s="504">
        <v>0</v>
      </c>
      <c r="E211" s="504" t="s">
        <v>213</v>
      </c>
      <c r="F211" s="302">
        <v>0</v>
      </c>
    </row>
    <row r="212" spans="1:6" ht="17.25" x14ac:dyDescent="0.25">
      <c r="A212" s="321"/>
      <c r="B212" s="318" t="s">
        <v>422</v>
      </c>
      <c r="C212" s="317"/>
      <c r="D212" s="539"/>
      <c r="E212" s="504" t="s">
        <v>213</v>
      </c>
      <c r="F212" s="301"/>
    </row>
    <row r="213" spans="1:6" ht="17.25" x14ac:dyDescent="0.2">
      <c r="A213" s="315">
        <v>5411</v>
      </c>
      <c r="B213" s="333" t="s">
        <v>651</v>
      </c>
      <c r="C213" s="351" t="s">
        <v>652</v>
      </c>
      <c r="D213" s="539">
        <v>0</v>
      </c>
      <c r="E213" s="539"/>
      <c r="F213" s="301"/>
    </row>
    <row r="214" spans="1:6" ht="12.75" customHeight="1" x14ac:dyDescent="0.2">
      <c r="A214" s="315">
        <v>5421</v>
      </c>
      <c r="B214" s="333" t="s">
        <v>653</v>
      </c>
      <c r="C214" s="351" t="s">
        <v>654</v>
      </c>
      <c r="D214" s="539"/>
      <c r="E214" s="504" t="s">
        <v>213</v>
      </c>
      <c r="F214" s="301"/>
    </row>
    <row r="215" spans="1:6" ht="14.25" customHeight="1" x14ac:dyDescent="0.2">
      <c r="A215" s="315">
        <v>5431</v>
      </c>
      <c r="B215" s="333" t="s">
        <v>655</v>
      </c>
      <c r="C215" s="351" t="s">
        <v>656</v>
      </c>
      <c r="D215" s="539"/>
      <c r="E215" s="504" t="s">
        <v>213</v>
      </c>
      <c r="F215" s="301"/>
    </row>
    <row r="216" spans="1:6" ht="14.25" customHeight="1" x14ac:dyDescent="0.2">
      <c r="A216" s="315">
        <v>5441</v>
      </c>
      <c r="B216" s="353" t="s">
        <v>657</v>
      </c>
      <c r="C216" s="351" t="s">
        <v>658</v>
      </c>
      <c r="D216" s="539"/>
      <c r="E216" s="504" t="s">
        <v>213</v>
      </c>
      <c r="F216" s="301"/>
    </row>
    <row r="217" spans="1:6" s="475" customFormat="1" ht="30.75" customHeight="1" x14ac:dyDescent="0.2">
      <c r="A217" s="473" t="s">
        <v>659</v>
      </c>
      <c r="B217" s="474" t="s">
        <v>660</v>
      </c>
      <c r="C217" s="313" t="s">
        <v>59</v>
      </c>
      <c r="D217" s="471">
        <f>F217</f>
        <v>-125266.98360000001</v>
      </c>
      <c r="E217" s="504" t="s">
        <v>213</v>
      </c>
      <c r="F217" s="494">
        <f>F235</f>
        <v>-125266.98360000001</v>
      </c>
    </row>
    <row r="218" spans="1:6" s="1" customFormat="1" ht="13.5" customHeight="1" x14ac:dyDescent="0.25">
      <c r="A218" s="354"/>
      <c r="B218" s="352" t="s">
        <v>22</v>
      </c>
      <c r="C218" s="356"/>
      <c r="D218" s="539"/>
      <c r="E218" s="539" t="s">
        <v>661</v>
      </c>
      <c r="F218" s="301"/>
    </row>
    <row r="219" spans="1:6" s="1" customFormat="1" ht="27" x14ac:dyDescent="0.25">
      <c r="A219" s="357" t="s">
        <v>662</v>
      </c>
      <c r="B219" s="358" t="s">
        <v>663</v>
      </c>
      <c r="C219" s="313" t="s">
        <v>59</v>
      </c>
      <c r="D219" s="539"/>
      <c r="E219" s="539"/>
      <c r="F219" s="301"/>
    </row>
    <row r="220" spans="1:6" s="1" customFormat="1" ht="11.25" customHeight="1" x14ac:dyDescent="0.25">
      <c r="A220" s="357"/>
      <c r="B220" s="352" t="s">
        <v>22</v>
      </c>
      <c r="C220" s="313"/>
      <c r="D220" s="539"/>
      <c r="E220" s="539" t="s">
        <v>661</v>
      </c>
      <c r="F220" s="300"/>
    </row>
    <row r="221" spans="1:6" s="1" customFormat="1" ht="13.5" customHeight="1" x14ac:dyDescent="0.25">
      <c r="A221" s="357" t="s">
        <v>664</v>
      </c>
      <c r="B221" s="359" t="s">
        <v>665</v>
      </c>
      <c r="C221" s="360" t="s">
        <v>666</v>
      </c>
      <c r="D221" s="539"/>
      <c r="E221" s="539"/>
      <c r="F221" s="300"/>
    </row>
    <row r="222" spans="1:6" s="1" customFormat="1" ht="17.25" x14ac:dyDescent="0.25">
      <c r="A222" s="357" t="s">
        <v>667</v>
      </c>
      <c r="B222" s="359" t="s">
        <v>668</v>
      </c>
      <c r="C222" s="360" t="s">
        <v>669</v>
      </c>
      <c r="D222" s="539"/>
      <c r="E222" s="539"/>
      <c r="F222" s="300"/>
    </row>
    <row r="223" spans="1:6" s="33" customFormat="1" ht="17.25" x14ac:dyDescent="0.25">
      <c r="A223" s="95" t="s">
        <v>670</v>
      </c>
      <c r="B223" s="359" t="s">
        <v>671</v>
      </c>
      <c r="C223" s="360" t="s">
        <v>672</v>
      </c>
      <c r="D223" s="522"/>
      <c r="E223" s="522"/>
      <c r="F223" s="482"/>
    </row>
    <row r="224" spans="1:6" s="1" customFormat="1" ht="13.5" customHeight="1" x14ac:dyDescent="0.25">
      <c r="A224" s="95" t="s">
        <v>673</v>
      </c>
      <c r="B224" s="358" t="s">
        <v>674</v>
      </c>
      <c r="C224" s="313" t="s">
        <v>59</v>
      </c>
      <c r="D224" s="539"/>
      <c r="E224" s="539" t="s">
        <v>661</v>
      </c>
      <c r="F224" s="300"/>
    </row>
    <row r="225" spans="1:6" s="1" customFormat="1" ht="12.75" customHeight="1" x14ac:dyDescent="0.25">
      <c r="A225" s="95"/>
      <c r="B225" s="352" t="s">
        <v>22</v>
      </c>
      <c r="C225" s="313"/>
      <c r="D225" s="539"/>
      <c r="E225" s="539" t="s">
        <v>661</v>
      </c>
      <c r="F225" s="300"/>
    </row>
    <row r="226" spans="1:6" s="1" customFormat="1" ht="27.75" customHeight="1" x14ac:dyDescent="0.25">
      <c r="A226" s="95" t="s">
        <v>675</v>
      </c>
      <c r="B226" s="359" t="s">
        <v>676</v>
      </c>
      <c r="C226" s="361" t="s">
        <v>677</v>
      </c>
      <c r="D226" s="539"/>
      <c r="E226" s="539"/>
      <c r="F226" s="300"/>
    </row>
    <row r="227" spans="1:6" s="1" customFormat="1" ht="24.75" customHeight="1" x14ac:dyDescent="0.25">
      <c r="A227" s="95" t="s">
        <v>678</v>
      </c>
      <c r="B227" s="359" t="s">
        <v>679</v>
      </c>
      <c r="C227" s="313" t="s">
        <v>59</v>
      </c>
      <c r="D227" s="539"/>
      <c r="E227" s="539" t="s">
        <v>661</v>
      </c>
      <c r="F227" s="300"/>
    </row>
    <row r="228" spans="1:6" s="1" customFormat="1" ht="12.75" customHeight="1" x14ac:dyDescent="0.25">
      <c r="A228" s="95"/>
      <c r="B228" s="362" t="s">
        <v>48</v>
      </c>
      <c r="C228" s="336"/>
      <c r="D228" s="539"/>
      <c r="E228" s="539" t="s">
        <v>661</v>
      </c>
      <c r="F228" s="300"/>
    </row>
    <row r="229" spans="1:6" s="1" customFormat="1" ht="16.5" customHeight="1" x14ac:dyDescent="0.25">
      <c r="A229" s="95" t="s">
        <v>680</v>
      </c>
      <c r="B229" s="362" t="s">
        <v>681</v>
      </c>
      <c r="C229" s="360" t="s">
        <v>682</v>
      </c>
      <c r="D229" s="539"/>
      <c r="E229" s="539"/>
      <c r="F229" s="300"/>
    </row>
    <row r="230" spans="1:6" s="1" customFormat="1" ht="13.5" customHeight="1" x14ac:dyDescent="0.25">
      <c r="A230" s="363" t="s">
        <v>683</v>
      </c>
      <c r="B230" s="362" t="s">
        <v>684</v>
      </c>
      <c r="C230" s="361" t="s">
        <v>685</v>
      </c>
      <c r="D230" s="539"/>
      <c r="E230" s="539"/>
      <c r="F230" s="300"/>
    </row>
    <row r="231" spans="1:6" s="1" customFormat="1" ht="15.75" customHeight="1" x14ac:dyDescent="0.25">
      <c r="A231" s="95" t="s">
        <v>686</v>
      </c>
      <c r="B231" s="364" t="s">
        <v>687</v>
      </c>
      <c r="C231" s="361" t="s">
        <v>688</v>
      </c>
      <c r="D231" s="539"/>
      <c r="E231" s="539" t="s">
        <v>661</v>
      </c>
      <c r="F231" s="300"/>
    </row>
    <row r="232" spans="1:6" s="1" customFormat="1" ht="26.25" customHeight="1" x14ac:dyDescent="0.25">
      <c r="A232" s="95" t="s">
        <v>689</v>
      </c>
      <c r="B232" s="358" t="s">
        <v>690</v>
      </c>
      <c r="C232" s="313" t="s">
        <v>59</v>
      </c>
      <c r="D232" s="539">
        <f>+F232</f>
        <v>-125266.98360000001</v>
      </c>
      <c r="E232" s="539" t="s">
        <v>661</v>
      </c>
      <c r="F232" s="481">
        <f>+F235</f>
        <v>-125266.98360000001</v>
      </c>
    </row>
    <row r="233" spans="1:6" s="1" customFormat="1" ht="12" customHeight="1" x14ac:dyDescent="0.25">
      <c r="A233" s="95"/>
      <c r="B233" s="352" t="s">
        <v>22</v>
      </c>
      <c r="C233" s="336"/>
      <c r="D233" s="539"/>
      <c r="E233" s="539" t="s">
        <v>661</v>
      </c>
      <c r="F233" s="300"/>
    </row>
    <row r="234" spans="1:6" s="1" customFormat="1" ht="17.25" x14ac:dyDescent="0.25">
      <c r="A234" s="363" t="s">
        <v>691</v>
      </c>
      <c r="B234" s="359" t="s">
        <v>692</v>
      </c>
      <c r="C234" s="365" t="s">
        <v>693</v>
      </c>
      <c r="D234" s="539"/>
      <c r="E234" s="539"/>
      <c r="F234" s="481"/>
    </row>
    <row r="235" spans="1:6" s="1" customFormat="1" ht="15.75" customHeight="1" x14ac:dyDescent="0.25">
      <c r="A235" s="95" t="s">
        <v>694</v>
      </c>
      <c r="B235" s="358" t="s">
        <v>695</v>
      </c>
      <c r="C235" s="313" t="s">
        <v>59</v>
      </c>
      <c r="D235" s="527">
        <f>F235</f>
        <v>-125266.98360000001</v>
      </c>
      <c r="E235" s="539" t="s">
        <v>661</v>
      </c>
      <c r="F235" s="481">
        <f>+F237</f>
        <v>-125266.98360000001</v>
      </c>
    </row>
    <row r="236" spans="1:6" s="1" customFormat="1" ht="12" customHeight="1" x14ac:dyDescent="0.25">
      <c r="A236" s="95"/>
      <c r="B236" s="366" t="s">
        <v>22</v>
      </c>
      <c r="C236" s="313"/>
      <c r="D236" s="527"/>
      <c r="E236" s="539" t="s">
        <v>661</v>
      </c>
      <c r="F236" s="481"/>
    </row>
    <row r="237" spans="1:6" s="1" customFormat="1" ht="17.25" customHeight="1" x14ac:dyDescent="0.25">
      <c r="A237" s="95" t="s">
        <v>696</v>
      </c>
      <c r="B237" s="359" t="s">
        <v>697</v>
      </c>
      <c r="C237" s="360" t="s">
        <v>698</v>
      </c>
      <c r="D237" s="527">
        <f>F237</f>
        <v>-125266.98360000001</v>
      </c>
      <c r="E237" s="539" t="s">
        <v>661</v>
      </c>
      <c r="F237" s="481">
        <f>+'Sheet6 '!H237</f>
        <v>-125266.98360000001</v>
      </c>
    </row>
    <row r="238" spans="1:6" s="1" customFormat="1" ht="19.5" customHeight="1" x14ac:dyDescent="0.25">
      <c r="A238" s="363" t="s">
        <v>699</v>
      </c>
      <c r="B238" s="359" t="s">
        <v>700</v>
      </c>
      <c r="C238" s="365" t="s">
        <v>701</v>
      </c>
      <c r="D238" s="539"/>
      <c r="E238" s="539" t="s">
        <v>661</v>
      </c>
      <c r="F238" s="481"/>
    </row>
    <row r="239" spans="1:6" s="1" customFormat="1" ht="28.5" customHeight="1" x14ac:dyDescent="0.25">
      <c r="A239" s="95" t="s">
        <v>702</v>
      </c>
      <c r="B239" s="359" t="s">
        <v>857</v>
      </c>
      <c r="C239" s="361" t="s">
        <v>703</v>
      </c>
      <c r="D239" s="539"/>
      <c r="E239" s="539" t="s">
        <v>661</v>
      </c>
      <c r="F239" s="481"/>
    </row>
    <row r="240" spans="1:6" s="1" customFormat="1" ht="27" x14ac:dyDescent="0.25">
      <c r="A240" s="95" t="s">
        <v>704</v>
      </c>
      <c r="B240" s="359" t="s">
        <v>705</v>
      </c>
      <c r="C240" s="361" t="s">
        <v>706</v>
      </c>
      <c r="D240" s="539"/>
      <c r="E240" s="539" t="s">
        <v>661</v>
      </c>
      <c r="F240" s="301"/>
    </row>
    <row r="241" spans="1:17" s="1" customFormat="1" ht="25.5" x14ac:dyDescent="0.2">
      <c r="A241" s="367" t="s">
        <v>704</v>
      </c>
      <c r="B241" s="368" t="s">
        <v>707</v>
      </c>
      <c r="C241" s="369" t="s">
        <v>706</v>
      </c>
      <c r="D241" s="539"/>
      <c r="E241" s="539" t="s">
        <v>661</v>
      </c>
      <c r="F241" s="300"/>
      <c r="I241" s="55"/>
    </row>
    <row r="242" spans="1:17" s="1" customFormat="1" x14ac:dyDescent="0.2">
      <c r="A242" s="63"/>
      <c r="D242" s="502"/>
      <c r="E242" s="502"/>
      <c r="F242" s="54"/>
    </row>
    <row r="243" spans="1:17" s="1" customFormat="1" x14ac:dyDescent="0.2">
      <c r="A243" s="63"/>
      <c r="D243" s="502"/>
      <c r="E243" s="502"/>
      <c r="F243" s="54"/>
      <c r="G243" s="66"/>
      <c r="H243" s="66"/>
    </row>
    <row r="244" spans="1:17" s="1" customFormat="1" ht="13.5" x14ac:dyDescent="0.2">
      <c r="A244" s="63"/>
      <c r="B244" s="259"/>
      <c r="C244" s="233"/>
      <c r="D244" s="693"/>
      <c r="E244" s="693"/>
      <c r="F244" s="483"/>
      <c r="P244" s="66"/>
      <c r="Q244" s="66"/>
    </row>
    <row r="245" spans="1:17" s="1" customFormat="1" ht="13.5" x14ac:dyDescent="0.2">
      <c r="A245" s="63"/>
      <c r="B245" s="6"/>
      <c r="C245" s="230"/>
      <c r="D245" s="75"/>
      <c r="E245" s="259"/>
      <c r="F245" s="73"/>
      <c r="G245" s="66"/>
      <c r="H245" s="66"/>
      <c r="P245" s="66"/>
      <c r="Q245" s="66"/>
    </row>
    <row r="246" spans="1:17" s="1" customFormat="1" ht="15" x14ac:dyDescent="0.2">
      <c r="B246" s="655"/>
      <c r="C246" s="655"/>
      <c r="D246" s="655"/>
      <c r="E246" s="655"/>
      <c r="F246" s="655"/>
      <c r="G246" s="66"/>
      <c r="H246" s="66"/>
      <c r="P246" s="66"/>
      <c r="Q246" s="7"/>
    </row>
    <row r="247" spans="1:17" ht="16.5" x14ac:dyDescent="0.2">
      <c r="B247" s="211"/>
      <c r="C247" s="212"/>
      <c r="D247" s="544"/>
      <c r="E247" s="544"/>
      <c r="F247" s="476"/>
      <c r="G247" s="66"/>
      <c r="H247" s="66"/>
      <c r="P247" s="66"/>
    </row>
    <row r="248" spans="1:17" ht="13.5" customHeight="1" x14ac:dyDescent="0.2">
      <c r="C248"/>
      <c r="G248" s="66"/>
      <c r="H248" s="66"/>
      <c r="N248" s="55"/>
      <c r="O248" s="1"/>
      <c r="P248" s="7"/>
    </row>
    <row r="249" spans="1:17" x14ac:dyDescent="0.2">
      <c r="C249"/>
      <c r="I249" s="12"/>
    </row>
    <row r="250" spans="1:17" x14ac:dyDescent="0.2">
      <c r="C250"/>
      <c r="I250" s="12"/>
    </row>
    <row r="251" spans="1:17" ht="15" x14ac:dyDescent="0.2">
      <c r="A251" s="12"/>
      <c r="B251" s="64"/>
      <c r="C251" s="65"/>
      <c r="D251" s="545"/>
      <c r="E251" s="545"/>
      <c r="F251" s="51"/>
      <c r="G251" s="1"/>
    </row>
    <row r="252" spans="1:17" x14ac:dyDescent="0.2">
      <c r="A252" s="12"/>
      <c r="B252" s="672"/>
      <c r="C252" s="672"/>
      <c r="D252" s="672"/>
      <c r="E252" s="672"/>
      <c r="F252" s="672"/>
      <c r="G252" s="672"/>
      <c r="H252" s="672"/>
      <c r="I252" s="672"/>
    </row>
    <row r="253" spans="1:17" x14ac:dyDescent="0.2">
      <c r="A253" s="12"/>
      <c r="B253" s="66"/>
      <c r="C253" s="66"/>
      <c r="D253" s="546"/>
      <c r="E253" s="546"/>
      <c r="F253" s="484"/>
      <c r="G253" s="66"/>
      <c r="H253" s="66"/>
      <c r="I253" s="66"/>
    </row>
    <row r="254" spans="1:17" ht="15" x14ac:dyDescent="0.2">
      <c r="A254" s="12"/>
      <c r="B254" s="683"/>
      <c r="C254" s="683"/>
      <c r="D254" s="683"/>
      <c r="E254" s="683"/>
      <c r="F254" s="683"/>
      <c r="G254" s="1"/>
      <c r="H254" s="1"/>
      <c r="I254" s="7"/>
    </row>
    <row r="255" spans="1:17" ht="15" x14ac:dyDescent="0.2">
      <c r="A255" s="12"/>
      <c r="B255" s="4"/>
      <c r="C255" s="5"/>
      <c r="D255" s="547"/>
      <c r="E255" s="548"/>
      <c r="F255" s="199"/>
      <c r="G255" s="7"/>
      <c r="H255" s="7"/>
      <c r="I255" s="7"/>
    </row>
    <row r="256" spans="1:17" ht="15" x14ac:dyDescent="0.2">
      <c r="A256" s="12"/>
      <c r="B256" s="4"/>
      <c r="C256" s="5"/>
      <c r="D256" s="547"/>
      <c r="E256" s="548"/>
      <c r="F256" s="199"/>
      <c r="G256" s="7"/>
      <c r="H256" s="7"/>
      <c r="I256" s="7"/>
    </row>
    <row r="257" spans="1:6" x14ac:dyDescent="0.2">
      <c r="A257" s="12"/>
      <c r="C257"/>
    </row>
    <row r="258" spans="1:6" x14ac:dyDescent="0.2">
      <c r="A258" s="12"/>
      <c r="B258" s="14"/>
      <c r="C258" s="40"/>
      <c r="F258" s="485"/>
    </row>
    <row r="259" spans="1:6" x14ac:dyDescent="0.2">
      <c r="A259" s="12"/>
      <c r="B259" s="21"/>
      <c r="C259" s="39"/>
      <c r="F259" s="485"/>
    </row>
    <row r="260" spans="1:6" x14ac:dyDescent="0.2">
      <c r="A260" s="12"/>
      <c r="B260" s="21"/>
      <c r="C260" s="39"/>
      <c r="F260" s="485"/>
    </row>
    <row r="261" spans="1:6" x14ac:dyDescent="0.2">
      <c r="A261" s="12"/>
      <c r="B261" s="21"/>
      <c r="C261" s="39"/>
      <c r="F261" s="485"/>
    </row>
    <row r="262" spans="1:6" x14ac:dyDescent="0.2">
      <c r="A262" s="12"/>
      <c r="B262" s="21"/>
      <c r="C262" s="39"/>
      <c r="F262" s="485"/>
    </row>
    <row r="263" spans="1:6" x14ac:dyDescent="0.2">
      <c r="A263" s="12"/>
      <c r="B263" s="20"/>
      <c r="C263" s="42"/>
      <c r="F263" s="485"/>
    </row>
    <row r="264" spans="1:6" x14ac:dyDescent="0.2">
      <c r="A264" s="12"/>
      <c r="B264" s="21"/>
      <c r="C264" s="39"/>
      <c r="F264" s="485"/>
    </row>
    <row r="265" spans="1:6" x14ac:dyDescent="0.2">
      <c r="A265" s="12"/>
      <c r="B265" s="18"/>
      <c r="C265" s="39"/>
      <c r="F265" s="485"/>
    </row>
    <row r="266" spans="1:6" x14ac:dyDescent="0.2">
      <c r="A266" s="12"/>
      <c r="B266" s="21"/>
      <c r="C266" s="39"/>
      <c r="F266" s="485"/>
    </row>
    <row r="267" spans="1:6" x14ac:dyDescent="0.2">
      <c r="A267" s="12"/>
      <c r="B267" s="16"/>
      <c r="C267" s="39"/>
      <c r="F267" s="485"/>
    </row>
    <row r="268" spans="1:6" x14ac:dyDescent="0.2">
      <c r="A268" s="12"/>
      <c r="B268" s="20"/>
      <c r="C268" s="42"/>
      <c r="F268" s="485"/>
    </row>
    <row r="269" spans="1:6" x14ac:dyDescent="0.2">
      <c r="A269" s="12"/>
      <c r="B269" s="21"/>
      <c r="C269" s="39"/>
      <c r="F269" s="485"/>
    </row>
    <row r="270" spans="1:6" x14ac:dyDescent="0.2">
      <c r="A270" s="12"/>
      <c r="B270" s="21"/>
      <c r="C270" s="39"/>
      <c r="F270" s="485"/>
    </row>
    <row r="271" spans="1:6" x14ac:dyDescent="0.2">
      <c r="A271" s="12"/>
      <c r="B271" s="20"/>
      <c r="C271" s="42"/>
      <c r="F271" s="485"/>
    </row>
    <row r="272" spans="1:6" x14ac:dyDescent="0.2">
      <c r="A272" s="12"/>
      <c r="B272" s="21"/>
      <c r="C272" s="39"/>
      <c r="F272" s="485"/>
    </row>
    <row r="273" spans="1:6" x14ac:dyDescent="0.2">
      <c r="A273" s="12"/>
      <c r="B273" s="21"/>
      <c r="C273" s="39"/>
      <c r="F273" s="485"/>
    </row>
    <row r="274" spans="1:6" x14ac:dyDescent="0.2">
      <c r="A274" s="12"/>
      <c r="B274" s="16"/>
      <c r="C274" s="39"/>
      <c r="F274" s="485"/>
    </row>
    <row r="275" spans="1:6" x14ac:dyDescent="0.2">
      <c r="A275" s="12"/>
      <c r="B275" s="20"/>
      <c r="C275" s="42"/>
      <c r="F275" s="485"/>
    </row>
    <row r="276" spans="1:6" x14ac:dyDescent="0.2">
      <c r="A276" s="12"/>
      <c r="B276" s="21"/>
      <c r="C276" s="39"/>
      <c r="F276" s="485"/>
    </row>
    <row r="277" spans="1:6" x14ac:dyDescent="0.2">
      <c r="A277" s="12"/>
      <c r="B277" s="21"/>
      <c r="C277" s="39"/>
      <c r="F277" s="485"/>
    </row>
    <row r="278" spans="1:6" x14ac:dyDescent="0.2">
      <c r="A278" s="12"/>
      <c r="B278" s="20"/>
      <c r="C278" s="42"/>
      <c r="F278" s="485"/>
    </row>
    <row r="279" spans="1:6" x14ac:dyDescent="0.2">
      <c r="A279" s="12"/>
      <c r="B279" s="21"/>
      <c r="C279" s="39"/>
      <c r="F279" s="485"/>
    </row>
    <row r="280" spans="1:6" x14ac:dyDescent="0.2">
      <c r="A280" s="12"/>
      <c r="B280" s="21"/>
      <c r="C280" s="39"/>
      <c r="F280" s="485"/>
    </row>
    <row r="281" spans="1:6" x14ac:dyDescent="0.2">
      <c r="A281" s="12"/>
      <c r="B281" s="21"/>
      <c r="C281" s="39"/>
      <c r="F281" s="485"/>
    </row>
    <row r="282" spans="1:6" x14ac:dyDescent="0.2">
      <c r="A282" s="12"/>
      <c r="B282" s="21"/>
      <c r="C282" s="39"/>
      <c r="F282" s="485"/>
    </row>
    <row r="283" spans="1:6" x14ac:dyDescent="0.2">
      <c r="A283" s="12"/>
      <c r="B283" s="21"/>
      <c r="C283" s="39"/>
      <c r="F283" s="485"/>
    </row>
    <row r="284" spans="1:6" x14ac:dyDescent="0.2">
      <c r="A284" s="12"/>
      <c r="B284" s="20"/>
      <c r="C284" s="42"/>
      <c r="F284" s="485"/>
    </row>
    <row r="285" spans="1:6" x14ac:dyDescent="0.2">
      <c r="A285" s="12"/>
      <c r="B285" s="21"/>
      <c r="C285" s="39"/>
      <c r="F285" s="485"/>
    </row>
    <row r="286" spans="1:6" x14ac:dyDescent="0.2">
      <c r="A286" s="12"/>
      <c r="B286" s="21"/>
      <c r="C286" s="39"/>
      <c r="F286" s="485"/>
    </row>
    <row r="287" spans="1:6" x14ac:dyDescent="0.2">
      <c r="A287" s="12"/>
      <c r="B287" s="21"/>
      <c r="C287" s="39"/>
      <c r="F287" s="485"/>
    </row>
    <row r="288" spans="1:6" x14ac:dyDescent="0.2">
      <c r="A288" s="12"/>
      <c r="B288" s="18"/>
      <c r="C288" s="39"/>
      <c r="F288" s="485"/>
    </row>
    <row r="289" spans="1:6" x14ac:dyDescent="0.2">
      <c r="A289" s="12"/>
      <c r="B289" s="18"/>
      <c r="C289" s="39"/>
      <c r="F289" s="485"/>
    </row>
    <row r="290" spans="1:6" x14ac:dyDescent="0.2">
      <c r="A290" s="12"/>
      <c r="B290" s="18"/>
      <c r="C290" s="39"/>
      <c r="F290" s="485"/>
    </row>
    <row r="291" spans="1:6" x14ac:dyDescent="0.2">
      <c r="A291" s="12"/>
      <c r="B291" s="18"/>
      <c r="C291" s="39"/>
      <c r="F291" s="485"/>
    </row>
    <row r="292" spans="1:6" x14ac:dyDescent="0.2">
      <c r="A292" s="12"/>
      <c r="B292" s="18"/>
      <c r="C292" s="39"/>
      <c r="F292" s="485"/>
    </row>
    <row r="293" spans="1:6" x14ac:dyDescent="0.2">
      <c r="A293" s="12"/>
      <c r="B293" s="21"/>
      <c r="C293" s="39"/>
      <c r="F293" s="485"/>
    </row>
    <row r="294" spans="1:6" x14ac:dyDescent="0.2">
      <c r="A294" s="12"/>
      <c r="B294" s="21"/>
      <c r="C294" s="39"/>
      <c r="F294" s="485"/>
    </row>
    <row r="295" spans="1:6" x14ac:dyDescent="0.2">
      <c r="A295" s="12"/>
      <c r="B295" s="21"/>
      <c r="C295" s="39"/>
      <c r="F295" s="485"/>
    </row>
    <row r="296" spans="1:6" x14ac:dyDescent="0.2">
      <c r="A296" s="12"/>
      <c r="B296" s="19"/>
      <c r="C296" s="39"/>
      <c r="F296" s="485"/>
    </row>
    <row r="297" spans="1:6" x14ac:dyDescent="0.2">
      <c r="A297" s="12"/>
      <c r="B297" s="18"/>
      <c r="C297" s="42"/>
      <c r="F297" s="485"/>
    </row>
    <row r="298" spans="1:6" ht="65.25" customHeight="1" x14ac:dyDescent="0.2">
      <c r="A298" s="12"/>
      <c r="B298" s="21"/>
      <c r="C298" s="39"/>
      <c r="F298" s="485"/>
    </row>
    <row r="299" spans="1:6" ht="39.75" customHeight="1" x14ac:dyDescent="0.2">
      <c r="A299" s="12"/>
      <c r="B299" s="21"/>
      <c r="C299" s="39"/>
      <c r="F299" s="485"/>
    </row>
    <row r="300" spans="1:6" x14ac:dyDescent="0.2">
      <c r="A300" s="12"/>
      <c r="B300" s="21"/>
      <c r="C300" s="39"/>
      <c r="F300" s="485"/>
    </row>
    <row r="301" spans="1:6" x14ac:dyDescent="0.2">
      <c r="A301" s="12"/>
      <c r="B301" s="21"/>
      <c r="C301" s="39"/>
      <c r="F301" s="485"/>
    </row>
    <row r="302" spans="1:6" x14ac:dyDescent="0.2">
      <c r="A302" s="12"/>
      <c r="B302" s="21"/>
      <c r="C302" s="39"/>
      <c r="F302" s="485"/>
    </row>
    <row r="303" spans="1:6" x14ac:dyDescent="0.2">
      <c r="A303" s="12"/>
      <c r="B303" s="21"/>
      <c r="C303" s="39"/>
      <c r="F303" s="485"/>
    </row>
    <row r="304" spans="1:6" x14ac:dyDescent="0.2">
      <c r="A304" s="12"/>
      <c r="B304" s="21"/>
      <c r="C304" s="39"/>
      <c r="F304" s="485"/>
    </row>
    <row r="305" spans="1:6" x14ac:dyDescent="0.2">
      <c r="A305" s="12"/>
      <c r="B305" s="21"/>
      <c r="C305" s="39"/>
      <c r="F305" s="485"/>
    </row>
    <row r="306" spans="1:6" x14ac:dyDescent="0.2">
      <c r="A306" s="12"/>
      <c r="B306" s="21"/>
      <c r="C306" s="39"/>
      <c r="F306" s="485"/>
    </row>
    <row r="307" spans="1:6" x14ac:dyDescent="0.2">
      <c r="A307" s="12"/>
      <c r="B307" s="21"/>
      <c r="C307" s="39"/>
      <c r="F307" s="485"/>
    </row>
    <row r="308" spans="1:6" x14ac:dyDescent="0.2">
      <c r="A308" s="12"/>
      <c r="B308" s="21"/>
      <c r="C308" s="39"/>
      <c r="F308" s="485"/>
    </row>
    <row r="309" spans="1:6" x14ac:dyDescent="0.2">
      <c r="A309" s="12"/>
      <c r="B309" s="21"/>
      <c r="C309" s="39"/>
      <c r="F309" s="485"/>
    </row>
    <row r="310" spans="1:6" x14ac:dyDescent="0.2">
      <c r="A310" s="12"/>
      <c r="B310" s="21"/>
      <c r="C310" s="39"/>
      <c r="F310" s="485"/>
    </row>
    <row r="311" spans="1:6" x14ac:dyDescent="0.2">
      <c r="A311" s="12"/>
      <c r="B311" s="22"/>
      <c r="C311" s="39"/>
      <c r="F311" s="485"/>
    </row>
    <row r="312" spans="1:6" x14ac:dyDescent="0.2">
      <c r="A312" s="12"/>
      <c r="B312" s="21"/>
      <c r="C312" s="39"/>
      <c r="F312" s="485"/>
    </row>
    <row r="313" spans="1:6" x14ac:dyDescent="0.2">
      <c r="A313" s="12"/>
      <c r="B313" s="15"/>
      <c r="C313" s="39"/>
      <c r="F313" s="485"/>
    </row>
    <row r="314" spans="1:6" x14ac:dyDescent="0.2">
      <c r="A314" s="12"/>
      <c r="B314" s="15"/>
      <c r="C314" s="39"/>
      <c r="F314" s="485"/>
    </row>
    <row r="315" spans="1:6" x14ac:dyDescent="0.2">
      <c r="A315" s="12"/>
      <c r="B315" s="15"/>
      <c r="C315" s="41"/>
      <c r="F315" s="485"/>
    </row>
    <row r="316" spans="1:6" x14ac:dyDescent="0.2">
      <c r="A316" s="12"/>
      <c r="B316" s="15"/>
      <c r="C316" s="41"/>
      <c r="F316" s="485"/>
    </row>
    <row r="317" spans="1:6" x14ac:dyDescent="0.2">
      <c r="A317" s="12"/>
      <c r="B317" s="13"/>
      <c r="C317" s="41"/>
      <c r="F317" s="485"/>
    </row>
    <row r="318" spans="1:6" x14ac:dyDescent="0.2">
      <c r="A318" s="12"/>
      <c r="B318" s="21"/>
      <c r="C318" s="39"/>
      <c r="F318" s="485"/>
    </row>
    <row r="319" spans="1:6" x14ac:dyDescent="0.2">
      <c r="A319" s="12"/>
      <c r="B319" s="21"/>
      <c r="C319" s="39"/>
      <c r="F319" s="485"/>
    </row>
    <row r="320" spans="1:6" x14ac:dyDescent="0.2">
      <c r="A320" s="12"/>
      <c r="B320" s="21"/>
      <c r="C320" s="39"/>
      <c r="F320" s="485"/>
    </row>
    <row r="321" spans="1:6" x14ac:dyDescent="0.2">
      <c r="A321" s="12"/>
      <c r="B321" s="21"/>
      <c r="C321" s="39"/>
      <c r="F321" s="485"/>
    </row>
    <row r="322" spans="1:6" x14ac:dyDescent="0.2">
      <c r="A322" s="12"/>
      <c r="B322" s="23"/>
      <c r="C322" s="39"/>
      <c r="F322" s="485"/>
    </row>
    <row r="323" spans="1:6" x14ac:dyDescent="0.2">
      <c r="A323" s="12"/>
      <c r="B323" s="23"/>
      <c r="C323" s="43"/>
      <c r="F323" s="485"/>
    </row>
    <row r="324" spans="1:6" x14ac:dyDescent="0.2">
      <c r="A324" s="12"/>
      <c r="B324" s="24"/>
      <c r="C324" s="43"/>
      <c r="F324" s="485"/>
    </row>
    <row r="325" spans="1:6" x14ac:dyDescent="0.2">
      <c r="A325" s="12"/>
      <c r="B325" s="23"/>
      <c r="C325" s="43"/>
      <c r="F325" s="485"/>
    </row>
    <row r="326" spans="1:6" x14ac:dyDescent="0.2">
      <c r="A326" s="12"/>
      <c r="B326" s="23"/>
      <c r="C326" s="43"/>
      <c r="F326" s="485"/>
    </row>
    <row r="327" spans="1:6" x14ac:dyDescent="0.2">
      <c r="A327" s="12"/>
      <c r="B327" s="23"/>
      <c r="C327" s="43"/>
      <c r="F327" s="485"/>
    </row>
    <row r="328" spans="1:6" x14ac:dyDescent="0.2">
      <c r="A328" s="12"/>
      <c r="B328" s="23"/>
      <c r="C328" s="43"/>
      <c r="F328" s="485"/>
    </row>
    <row r="329" spans="1:6" x14ac:dyDescent="0.2">
      <c r="A329" s="12"/>
      <c r="B329" s="23"/>
      <c r="C329" s="43"/>
      <c r="F329" s="485"/>
    </row>
    <row r="330" spans="1:6" x14ac:dyDescent="0.2">
      <c r="A330" s="12"/>
      <c r="B330" s="23"/>
      <c r="C330" s="43"/>
      <c r="F330" s="485"/>
    </row>
    <row r="331" spans="1:6" x14ac:dyDescent="0.2">
      <c r="A331" s="12"/>
      <c r="B331" s="23"/>
      <c r="C331" s="43"/>
      <c r="F331" s="485"/>
    </row>
    <row r="332" spans="1:6" x14ac:dyDescent="0.2">
      <c r="A332" s="12"/>
      <c r="B332" s="23"/>
      <c r="C332" s="43"/>
      <c r="F332" s="485"/>
    </row>
    <row r="333" spans="1:6" x14ac:dyDescent="0.2">
      <c r="A333" s="12"/>
      <c r="B333" s="23"/>
      <c r="C333" s="43"/>
      <c r="F333" s="485"/>
    </row>
    <row r="334" spans="1:6" x14ac:dyDescent="0.2">
      <c r="A334" s="12"/>
      <c r="B334" s="23"/>
      <c r="C334" s="43"/>
      <c r="F334" s="485"/>
    </row>
    <row r="335" spans="1:6" x14ac:dyDescent="0.2">
      <c r="A335" s="12"/>
      <c r="B335" s="23"/>
      <c r="C335" s="43"/>
      <c r="F335" s="485"/>
    </row>
    <row r="336" spans="1:6" x14ac:dyDescent="0.2">
      <c r="A336" s="12"/>
      <c r="B336" s="23"/>
      <c r="C336" s="43"/>
      <c r="F336" s="485"/>
    </row>
    <row r="337" spans="1:6" x14ac:dyDescent="0.2">
      <c r="A337" s="12"/>
      <c r="B337" s="23"/>
      <c r="C337" s="43"/>
      <c r="F337" s="485"/>
    </row>
    <row r="338" spans="1:6" x14ac:dyDescent="0.2">
      <c r="A338" s="12"/>
      <c r="B338" s="23"/>
      <c r="C338" s="43"/>
      <c r="F338" s="485"/>
    </row>
    <row r="339" spans="1:6" x14ac:dyDescent="0.2">
      <c r="A339" s="12"/>
      <c r="B339" s="23"/>
      <c r="C339" s="43"/>
      <c r="F339" s="485"/>
    </row>
    <row r="340" spans="1:6" x14ac:dyDescent="0.2">
      <c r="A340" s="12"/>
      <c r="B340" s="23"/>
      <c r="C340" s="43"/>
      <c r="F340" s="485"/>
    </row>
    <row r="341" spans="1:6" x14ac:dyDescent="0.2">
      <c r="A341" s="12"/>
      <c r="B341" s="23"/>
      <c r="C341" s="43"/>
      <c r="F341" s="485"/>
    </row>
    <row r="342" spans="1:6" x14ac:dyDescent="0.2">
      <c r="A342" s="12"/>
      <c r="B342" s="23"/>
      <c r="C342" s="43"/>
      <c r="F342" s="485"/>
    </row>
    <row r="343" spans="1:6" x14ac:dyDescent="0.2">
      <c r="A343" s="12"/>
      <c r="B343" s="23"/>
      <c r="C343" s="43"/>
      <c r="F343" s="485"/>
    </row>
    <row r="344" spans="1:6" x14ac:dyDescent="0.2">
      <c r="A344" s="12"/>
      <c r="B344" s="23"/>
      <c r="C344" s="43"/>
      <c r="F344" s="485"/>
    </row>
    <row r="345" spans="1:6" x14ac:dyDescent="0.2">
      <c r="A345" s="12"/>
      <c r="B345" s="23"/>
      <c r="C345" s="43"/>
      <c r="F345" s="485"/>
    </row>
    <row r="346" spans="1:6" x14ac:dyDescent="0.2">
      <c r="A346" s="12"/>
      <c r="B346" s="23"/>
      <c r="C346" s="43"/>
      <c r="F346" s="485"/>
    </row>
    <row r="347" spans="1:6" x14ac:dyDescent="0.2">
      <c r="A347" s="12"/>
      <c r="B347" s="23"/>
      <c r="C347" s="43"/>
      <c r="F347" s="485"/>
    </row>
    <row r="348" spans="1:6" x14ac:dyDescent="0.2">
      <c r="A348" s="12"/>
      <c r="B348" s="23"/>
      <c r="C348" s="43"/>
      <c r="F348" s="485"/>
    </row>
    <row r="349" spans="1:6" x14ac:dyDescent="0.2">
      <c r="A349" s="12"/>
      <c r="B349" s="25"/>
      <c r="C349" s="44"/>
      <c r="F349" s="485"/>
    </row>
    <row r="350" spans="1:6" x14ac:dyDescent="0.2">
      <c r="A350" s="12"/>
      <c r="B350" s="23"/>
      <c r="C350" s="43"/>
      <c r="F350" s="485"/>
    </row>
    <row r="351" spans="1:6" x14ac:dyDescent="0.2">
      <c r="A351" s="12"/>
      <c r="B351" s="23"/>
      <c r="C351" s="43"/>
      <c r="F351" s="485"/>
    </row>
    <row r="352" spans="1:6" x14ac:dyDescent="0.2">
      <c r="A352" s="12"/>
      <c r="B352" s="23"/>
      <c r="C352" s="43"/>
      <c r="F352" s="485"/>
    </row>
    <row r="353" spans="1:6" x14ac:dyDescent="0.2">
      <c r="A353" s="12"/>
      <c r="B353" s="23"/>
      <c r="C353" s="43"/>
      <c r="F353" s="485"/>
    </row>
    <row r="354" spans="1:6" x14ac:dyDescent="0.2">
      <c r="A354" s="12"/>
      <c r="B354" s="23"/>
      <c r="C354" s="43"/>
      <c r="F354" s="485"/>
    </row>
    <row r="355" spans="1:6" x14ac:dyDescent="0.2">
      <c r="A355" s="12"/>
      <c r="B355" s="23"/>
      <c r="C355" s="43"/>
      <c r="F355" s="485"/>
    </row>
    <row r="356" spans="1:6" x14ac:dyDescent="0.2">
      <c r="A356" s="12"/>
      <c r="B356" s="23"/>
      <c r="C356" s="43"/>
      <c r="F356" s="485"/>
    </row>
    <row r="357" spans="1:6" x14ac:dyDescent="0.2">
      <c r="A357" s="12"/>
      <c r="B357" s="23"/>
      <c r="C357" s="43"/>
      <c r="F357" s="485"/>
    </row>
    <row r="358" spans="1:6" x14ac:dyDescent="0.2">
      <c r="A358" s="12"/>
      <c r="B358" s="23"/>
      <c r="C358" s="43"/>
      <c r="F358" s="485"/>
    </row>
    <row r="359" spans="1:6" x14ac:dyDescent="0.2">
      <c r="A359" s="12"/>
      <c r="B359" s="23"/>
      <c r="C359" s="43"/>
      <c r="F359" s="485"/>
    </row>
    <row r="360" spans="1:6" x14ac:dyDescent="0.2">
      <c r="A360" s="12"/>
      <c r="B360" s="23"/>
      <c r="C360" s="43"/>
      <c r="F360" s="485"/>
    </row>
    <row r="361" spans="1:6" x14ac:dyDescent="0.2">
      <c r="A361" s="12"/>
      <c r="B361" s="23"/>
      <c r="C361" s="43"/>
      <c r="F361" s="485"/>
    </row>
    <row r="362" spans="1:6" x14ac:dyDescent="0.2">
      <c r="A362" s="12"/>
      <c r="B362" s="23"/>
      <c r="C362" s="43"/>
      <c r="F362" s="485"/>
    </row>
    <row r="363" spans="1:6" x14ac:dyDescent="0.2">
      <c r="A363" s="12"/>
      <c r="B363" s="23"/>
      <c r="C363" s="43"/>
      <c r="F363" s="485"/>
    </row>
    <row r="364" spans="1:6" x14ac:dyDescent="0.2">
      <c r="A364" s="12"/>
      <c r="B364" s="23"/>
      <c r="C364" s="43"/>
      <c r="F364" s="485"/>
    </row>
    <row r="365" spans="1:6" x14ac:dyDescent="0.2">
      <c r="A365" s="12"/>
      <c r="B365" s="26"/>
      <c r="C365" s="39"/>
      <c r="F365" s="485"/>
    </row>
    <row r="366" spans="1:6" x14ac:dyDescent="0.2">
      <c r="A366" s="12"/>
      <c r="B366" s="15"/>
      <c r="C366" s="41"/>
      <c r="F366" s="485"/>
    </row>
    <row r="367" spans="1:6" x14ac:dyDescent="0.2">
      <c r="A367" s="12"/>
      <c r="B367" s="15"/>
      <c r="C367" s="45"/>
      <c r="F367" s="485"/>
    </row>
    <row r="368" spans="1:6" x14ac:dyDescent="0.2">
      <c r="A368" s="12"/>
      <c r="B368" s="15"/>
      <c r="C368" s="45"/>
      <c r="F368" s="485"/>
    </row>
    <row r="369" spans="1:6" x14ac:dyDescent="0.2">
      <c r="A369" s="12"/>
      <c r="B369" s="15"/>
      <c r="C369" s="45"/>
      <c r="F369" s="485"/>
    </row>
    <row r="370" spans="1:6" x14ac:dyDescent="0.2">
      <c r="A370" s="12"/>
      <c r="B370" s="15"/>
      <c r="C370" s="45"/>
      <c r="F370" s="485"/>
    </row>
    <row r="371" spans="1:6" x14ac:dyDescent="0.2">
      <c r="A371" s="12"/>
      <c r="B371" s="16"/>
      <c r="C371" s="45"/>
      <c r="F371" s="485"/>
    </row>
    <row r="372" spans="1:6" x14ac:dyDescent="0.2">
      <c r="A372" s="12"/>
      <c r="B372" s="17"/>
      <c r="C372" s="46"/>
      <c r="F372" s="485"/>
    </row>
    <row r="373" spans="1:6" x14ac:dyDescent="0.2">
      <c r="A373" s="12"/>
      <c r="B373" s="15"/>
      <c r="C373" s="45"/>
      <c r="F373" s="485"/>
    </row>
    <row r="374" spans="1:6" x14ac:dyDescent="0.2">
      <c r="A374" s="12"/>
      <c r="B374" s="15"/>
      <c r="C374" s="45"/>
      <c r="F374" s="485"/>
    </row>
    <row r="375" spans="1:6" x14ac:dyDescent="0.2">
      <c r="A375" s="12"/>
      <c r="B375" s="15"/>
      <c r="C375" s="45"/>
      <c r="F375" s="485"/>
    </row>
    <row r="376" spans="1:6" x14ac:dyDescent="0.2">
      <c r="A376" s="12"/>
      <c r="B376" s="17"/>
      <c r="C376" s="46"/>
      <c r="F376" s="485"/>
    </row>
    <row r="377" spans="1:6" x14ac:dyDescent="0.2">
      <c r="A377" s="12"/>
      <c r="B377" s="15"/>
      <c r="C377" s="45"/>
      <c r="F377" s="485"/>
    </row>
    <row r="378" spans="1:6" x14ac:dyDescent="0.2">
      <c r="A378" s="12"/>
      <c r="B378" s="15"/>
      <c r="C378" s="45"/>
      <c r="F378" s="485"/>
    </row>
    <row r="379" spans="1:6" x14ac:dyDescent="0.2">
      <c r="A379" s="12"/>
      <c r="B379" s="15"/>
      <c r="C379" s="45"/>
      <c r="F379" s="485"/>
    </row>
    <row r="380" spans="1:6" x14ac:dyDescent="0.2">
      <c r="A380" s="12"/>
      <c r="B380" s="15"/>
      <c r="C380" s="45"/>
      <c r="F380" s="485"/>
    </row>
    <row r="381" spans="1:6" x14ac:dyDescent="0.2">
      <c r="A381" s="12"/>
      <c r="B381" s="15"/>
      <c r="C381" s="45"/>
      <c r="F381" s="485"/>
    </row>
    <row r="382" spans="1:6" x14ac:dyDescent="0.2">
      <c r="A382" s="12"/>
      <c r="B382" s="15"/>
      <c r="C382" s="45"/>
      <c r="F382" s="485"/>
    </row>
    <row r="383" spans="1:6" x14ac:dyDescent="0.2">
      <c r="A383" s="12"/>
      <c r="B383" s="15"/>
      <c r="C383" s="45"/>
      <c r="F383" s="485"/>
    </row>
    <row r="384" spans="1:6" x14ac:dyDescent="0.2">
      <c r="A384" s="12"/>
      <c r="B384" s="15"/>
      <c r="C384" s="45"/>
      <c r="F384" s="485"/>
    </row>
    <row r="385" spans="1:6" x14ac:dyDescent="0.2">
      <c r="A385" s="12"/>
      <c r="B385" s="15"/>
      <c r="C385" s="45"/>
      <c r="F385" s="485"/>
    </row>
    <row r="386" spans="1:6" x14ac:dyDescent="0.2">
      <c r="A386" s="12"/>
      <c r="B386" s="15"/>
      <c r="C386" s="45"/>
      <c r="F386" s="485"/>
    </row>
    <row r="387" spans="1:6" x14ac:dyDescent="0.2">
      <c r="A387" s="12"/>
      <c r="B387" s="15"/>
      <c r="C387" s="45"/>
      <c r="F387" s="485"/>
    </row>
    <row r="388" spans="1:6" x14ac:dyDescent="0.2">
      <c r="A388" s="12"/>
      <c r="B388" s="15"/>
      <c r="C388" s="45"/>
      <c r="F388" s="485"/>
    </row>
    <row r="389" spans="1:6" x14ac:dyDescent="0.2">
      <c r="A389" s="12"/>
      <c r="B389" s="15"/>
      <c r="C389" s="45"/>
      <c r="F389" s="485"/>
    </row>
    <row r="390" spans="1:6" x14ac:dyDescent="0.2">
      <c r="A390" s="12"/>
      <c r="B390" s="15"/>
      <c r="C390" s="45"/>
      <c r="F390" s="485"/>
    </row>
    <row r="391" spans="1:6" x14ac:dyDescent="0.2">
      <c r="A391" s="12"/>
      <c r="B391" s="17"/>
      <c r="C391" s="46"/>
      <c r="F391" s="485"/>
    </row>
    <row r="392" spans="1:6" x14ac:dyDescent="0.2">
      <c r="A392" s="12"/>
      <c r="B392" s="15"/>
      <c r="C392" s="45"/>
      <c r="F392" s="485"/>
    </row>
    <row r="393" spans="1:6" x14ac:dyDescent="0.2">
      <c r="A393" s="12"/>
      <c r="B393" s="17"/>
      <c r="C393" s="44"/>
      <c r="F393" s="485"/>
    </row>
    <row r="394" spans="1:6" x14ac:dyDescent="0.2">
      <c r="A394" s="12"/>
      <c r="B394" s="15"/>
      <c r="C394" s="45"/>
      <c r="F394" s="485"/>
    </row>
    <row r="395" spans="1:6" x14ac:dyDescent="0.2">
      <c r="A395" s="12"/>
      <c r="B395" s="15"/>
      <c r="C395" s="45"/>
      <c r="F395" s="485"/>
    </row>
    <row r="396" spans="1:6" x14ac:dyDescent="0.2">
      <c r="A396" s="12"/>
      <c r="B396" s="15"/>
      <c r="C396" s="45"/>
      <c r="F396" s="485"/>
    </row>
    <row r="397" spans="1:6" x14ac:dyDescent="0.2">
      <c r="A397" s="12"/>
      <c r="B397" s="17"/>
      <c r="C397" s="44"/>
      <c r="F397" s="485"/>
    </row>
    <row r="398" spans="1:6" x14ac:dyDescent="0.2">
      <c r="A398" s="12"/>
      <c r="B398" s="15"/>
      <c r="C398" s="45"/>
      <c r="F398" s="485"/>
    </row>
    <row r="399" spans="1:6" x14ac:dyDescent="0.2">
      <c r="A399" s="12"/>
      <c r="B399" s="17"/>
      <c r="C399" s="46"/>
      <c r="F399" s="485"/>
    </row>
    <row r="400" spans="1:6" x14ac:dyDescent="0.2">
      <c r="A400" s="12"/>
      <c r="B400" s="15"/>
      <c r="C400" s="45"/>
      <c r="F400" s="485"/>
    </row>
    <row r="401" spans="1:6" x14ac:dyDescent="0.2">
      <c r="A401" s="12"/>
      <c r="B401" s="15"/>
      <c r="C401" s="45"/>
      <c r="F401" s="485"/>
    </row>
    <row r="402" spans="1:6" x14ac:dyDescent="0.2">
      <c r="A402" s="12"/>
      <c r="B402" s="15"/>
      <c r="C402" s="45"/>
      <c r="F402" s="485"/>
    </row>
    <row r="403" spans="1:6" x14ac:dyDescent="0.2">
      <c r="A403" s="12"/>
      <c r="B403" s="17"/>
      <c r="C403" s="46"/>
      <c r="F403" s="485"/>
    </row>
    <row r="404" spans="1:6" x14ac:dyDescent="0.2">
      <c r="A404" s="12"/>
      <c r="B404" s="15"/>
      <c r="C404" s="45"/>
      <c r="F404" s="485"/>
    </row>
    <row r="405" spans="1:6" x14ac:dyDescent="0.2">
      <c r="A405" s="12"/>
      <c r="B405" s="15"/>
      <c r="C405" s="45"/>
    </row>
    <row r="406" spans="1:6" ht="14.25" x14ac:dyDescent="0.2">
      <c r="A406" s="12"/>
      <c r="B406" s="27"/>
      <c r="C406" s="45"/>
    </row>
    <row r="407" spans="1:6" x14ac:dyDescent="0.2">
      <c r="A407" s="12"/>
      <c r="B407" s="16"/>
      <c r="C407" s="45"/>
    </row>
    <row r="408" spans="1:6" x14ac:dyDescent="0.2">
      <c r="A408" s="12"/>
      <c r="B408" s="17"/>
      <c r="C408" s="46"/>
      <c r="E408" s="549"/>
    </row>
    <row r="409" spans="1:6" x14ac:dyDescent="0.2">
      <c r="A409" s="12"/>
      <c r="B409" s="16"/>
      <c r="C409" s="46"/>
      <c r="E409" s="549"/>
    </row>
    <row r="410" spans="1:6" x14ac:dyDescent="0.2">
      <c r="A410" s="12"/>
      <c r="B410" s="15"/>
      <c r="C410" s="45"/>
      <c r="E410" s="549"/>
    </row>
    <row r="411" spans="1:6" x14ac:dyDescent="0.2">
      <c r="A411" s="12"/>
      <c r="B411" s="15"/>
      <c r="C411" s="45"/>
      <c r="E411" s="549"/>
    </row>
    <row r="412" spans="1:6" x14ac:dyDescent="0.2">
      <c r="A412" s="12"/>
      <c r="B412" s="15"/>
      <c r="C412" s="45"/>
      <c r="E412" s="549"/>
    </row>
    <row r="413" spans="1:6" x14ac:dyDescent="0.2">
      <c r="A413" s="12"/>
      <c r="B413" s="15"/>
      <c r="C413" s="45"/>
      <c r="E413" s="549"/>
    </row>
    <row r="414" spans="1:6" x14ac:dyDescent="0.2">
      <c r="A414" s="12"/>
      <c r="B414" s="15"/>
      <c r="C414" s="45"/>
      <c r="E414" s="549"/>
    </row>
    <row r="415" spans="1:6" x14ac:dyDescent="0.2">
      <c r="A415" s="12"/>
      <c r="B415" s="15"/>
      <c r="C415" s="45"/>
      <c r="E415" s="549"/>
    </row>
    <row r="416" spans="1:6" x14ac:dyDescent="0.2">
      <c r="A416" s="12"/>
      <c r="B416" s="15"/>
      <c r="C416" s="45"/>
      <c r="E416" s="549"/>
    </row>
    <row r="417" spans="1:5" x14ac:dyDescent="0.2">
      <c r="A417" s="12"/>
      <c r="B417" s="15"/>
      <c r="C417" s="45"/>
      <c r="E417" s="549"/>
    </row>
    <row r="418" spans="1:5" x14ac:dyDescent="0.2">
      <c r="A418" s="12"/>
      <c r="B418" s="15"/>
      <c r="C418" s="45"/>
      <c r="E418" s="549"/>
    </row>
    <row r="419" spans="1:5" x14ac:dyDescent="0.2">
      <c r="A419" s="12"/>
      <c r="B419" s="15"/>
      <c r="C419" s="45"/>
      <c r="E419" s="549"/>
    </row>
    <row r="420" spans="1:5" x14ac:dyDescent="0.2">
      <c r="A420" s="12"/>
      <c r="B420" s="15"/>
      <c r="C420" s="45"/>
      <c r="E420" s="549"/>
    </row>
    <row r="421" spans="1:5" x14ac:dyDescent="0.2">
      <c r="A421" s="12"/>
      <c r="B421" s="15"/>
      <c r="C421" s="45"/>
      <c r="E421" s="549"/>
    </row>
    <row r="422" spans="1:5" x14ac:dyDescent="0.2">
      <c r="A422" s="12"/>
      <c r="B422" s="15"/>
      <c r="C422" s="45"/>
      <c r="E422" s="549"/>
    </row>
    <row r="423" spans="1:5" x14ac:dyDescent="0.2">
      <c r="A423" s="12"/>
      <c r="B423" s="15"/>
      <c r="C423" s="45"/>
      <c r="E423" s="549"/>
    </row>
    <row r="424" spans="1:5" x14ac:dyDescent="0.2">
      <c r="A424" s="12"/>
      <c r="B424" s="15"/>
      <c r="C424" s="45"/>
      <c r="E424" s="549"/>
    </row>
    <row r="425" spans="1:5" x14ac:dyDescent="0.2">
      <c r="A425" s="12"/>
      <c r="B425" s="15"/>
      <c r="C425" s="45"/>
      <c r="E425" s="549"/>
    </row>
    <row r="426" spans="1:5" x14ac:dyDescent="0.2">
      <c r="A426" s="12"/>
      <c r="B426" s="16"/>
      <c r="C426" s="45"/>
      <c r="E426" s="549"/>
    </row>
    <row r="427" spans="1:5" x14ac:dyDescent="0.2">
      <c r="A427" s="12"/>
      <c r="B427" s="15"/>
      <c r="C427" s="45"/>
      <c r="E427" s="549"/>
    </row>
    <row r="428" spans="1:5" x14ac:dyDescent="0.2">
      <c r="A428" s="12"/>
      <c r="B428" s="15"/>
      <c r="C428" s="45"/>
      <c r="E428" s="549"/>
    </row>
    <row r="429" spans="1:5" x14ac:dyDescent="0.2">
      <c r="A429" s="12"/>
      <c r="B429" s="15"/>
      <c r="C429" s="45"/>
      <c r="E429" s="549"/>
    </row>
    <row r="430" spans="1:5" x14ac:dyDescent="0.2">
      <c r="A430" s="12"/>
      <c r="B430" s="15"/>
      <c r="C430" s="45"/>
      <c r="E430" s="549"/>
    </row>
    <row r="431" spans="1:5" x14ac:dyDescent="0.2">
      <c r="A431" s="12"/>
      <c r="B431" s="15"/>
      <c r="C431" s="45"/>
      <c r="E431" s="549"/>
    </row>
    <row r="432" spans="1:5" x14ac:dyDescent="0.2">
      <c r="A432" s="12"/>
      <c r="B432" s="15"/>
      <c r="C432" s="45"/>
      <c r="E432" s="549"/>
    </row>
    <row r="433" spans="1:5" x14ac:dyDescent="0.2">
      <c r="A433" s="12"/>
      <c r="B433" s="15"/>
      <c r="C433" s="45"/>
      <c r="E433" s="549"/>
    </row>
    <row r="434" spans="1:5" x14ac:dyDescent="0.2">
      <c r="A434" s="12"/>
      <c r="B434" s="15"/>
      <c r="C434" s="45"/>
      <c r="E434" s="549"/>
    </row>
    <row r="435" spans="1:5" x14ac:dyDescent="0.2">
      <c r="A435" s="12"/>
      <c r="B435" s="15"/>
      <c r="C435" s="45"/>
      <c r="E435" s="549"/>
    </row>
    <row r="436" spans="1:5" x14ac:dyDescent="0.2">
      <c r="A436" s="12"/>
      <c r="B436" s="15"/>
      <c r="C436" s="45"/>
      <c r="E436" s="549"/>
    </row>
    <row r="437" spans="1:5" x14ac:dyDescent="0.2">
      <c r="A437" s="12"/>
      <c r="B437" s="15"/>
      <c r="C437" s="45"/>
      <c r="E437" s="549"/>
    </row>
    <row r="438" spans="1:5" x14ac:dyDescent="0.2">
      <c r="A438" s="12"/>
      <c r="B438" s="15"/>
      <c r="C438" s="45"/>
      <c r="E438" s="549"/>
    </row>
    <row r="439" spans="1:5" x14ac:dyDescent="0.2">
      <c r="A439" s="12"/>
      <c r="B439" s="15"/>
      <c r="C439" s="45"/>
      <c r="E439" s="549"/>
    </row>
    <row r="440" spans="1:5" x14ac:dyDescent="0.2">
      <c r="A440" s="12"/>
      <c r="B440" s="15"/>
      <c r="C440" s="45"/>
      <c r="E440" s="549"/>
    </row>
    <row r="441" spans="1:5" x14ac:dyDescent="0.2">
      <c r="A441" s="12"/>
      <c r="B441" s="15"/>
      <c r="C441" s="45"/>
      <c r="E441" s="549"/>
    </row>
    <row r="442" spans="1:5" x14ac:dyDescent="0.2">
      <c r="A442" s="12"/>
      <c r="B442" s="15"/>
      <c r="C442" s="45"/>
      <c r="E442" s="549"/>
    </row>
    <row r="443" spans="1:5" x14ac:dyDescent="0.2">
      <c r="A443" s="12"/>
      <c r="B443" s="15"/>
      <c r="C443" s="45"/>
      <c r="E443" s="549"/>
    </row>
    <row r="444" spans="1:5" x14ac:dyDescent="0.2">
      <c r="A444" s="12"/>
      <c r="B444" s="15"/>
      <c r="C444" s="45"/>
      <c r="E444" s="549"/>
    </row>
    <row r="445" spans="1:5" x14ac:dyDescent="0.2">
      <c r="A445" s="12"/>
      <c r="B445" s="15"/>
      <c r="C445" s="45"/>
      <c r="E445" s="549"/>
    </row>
    <row r="446" spans="1:5" x14ac:dyDescent="0.2">
      <c r="A446" s="12"/>
      <c r="B446" s="15"/>
      <c r="C446" s="45"/>
      <c r="E446" s="549"/>
    </row>
    <row r="447" spans="1:5" x14ac:dyDescent="0.2">
      <c r="A447" s="12"/>
      <c r="B447" s="15"/>
      <c r="C447" s="45"/>
      <c r="E447" s="549"/>
    </row>
    <row r="448" spans="1:5" x14ac:dyDescent="0.2">
      <c r="A448" s="12"/>
      <c r="B448" s="15"/>
      <c r="C448" s="45"/>
      <c r="E448" s="549"/>
    </row>
    <row r="449" spans="1:5" x14ac:dyDescent="0.2">
      <c r="A449" s="12"/>
      <c r="B449" s="15"/>
      <c r="C449" s="45"/>
      <c r="E449" s="549"/>
    </row>
    <row r="450" spans="1:5" x14ac:dyDescent="0.2">
      <c r="A450" s="12"/>
      <c r="B450" s="15"/>
      <c r="C450" s="45"/>
      <c r="E450" s="549"/>
    </row>
    <row r="451" spans="1:5" x14ac:dyDescent="0.2">
      <c r="A451" s="12"/>
      <c r="B451" s="15"/>
      <c r="C451" s="45"/>
      <c r="E451" s="549"/>
    </row>
    <row r="452" spans="1:5" x14ac:dyDescent="0.2">
      <c r="A452" s="12"/>
      <c r="B452" s="15"/>
      <c r="C452" s="45"/>
      <c r="E452" s="549"/>
    </row>
    <row r="453" spans="1:5" x14ac:dyDescent="0.2">
      <c r="A453" s="12"/>
      <c r="B453" s="28"/>
      <c r="C453" s="45"/>
      <c r="E453" s="549"/>
    </row>
    <row r="454" spans="1:5" x14ac:dyDescent="0.2">
      <c r="A454" s="12"/>
      <c r="B454" s="15"/>
      <c r="C454" s="45"/>
      <c r="E454" s="549"/>
    </row>
    <row r="455" spans="1:5" x14ac:dyDescent="0.2">
      <c r="A455" s="12"/>
      <c r="B455" s="15"/>
      <c r="C455" s="45"/>
      <c r="E455" s="549"/>
    </row>
    <row r="456" spans="1:5" x14ac:dyDescent="0.2">
      <c r="A456" s="12"/>
      <c r="B456" s="15"/>
      <c r="C456" s="45"/>
      <c r="E456" s="549"/>
    </row>
    <row r="457" spans="1:5" x14ac:dyDescent="0.2">
      <c r="A457" s="12"/>
      <c r="B457" s="15"/>
      <c r="C457" s="45"/>
      <c r="E457" s="549"/>
    </row>
    <row r="458" spans="1:5" x14ac:dyDescent="0.2">
      <c r="A458" s="12"/>
      <c r="B458" s="15"/>
      <c r="C458" s="45"/>
      <c r="E458" s="549"/>
    </row>
    <row r="459" spans="1:5" x14ac:dyDescent="0.2">
      <c r="A459" s="12"/>
      <c r="B459" s="15"/>
      <c r="C459" s="45"/>
      <c r="E459" s="549"/>
    </row>
    <row r="460" spans="1:5" x14ac:dyDescent="0.2">
      <c r="A460" s="12"/>
      <c r="B460" s="15"/>
      <c r="C460" s="45"/>
      <c r="E460" s="549"/>
    </row>
    <row r="461" spans="1:5" x14ac:dyDescent="0.2">
      <c r="A461" s="12"/>
      <c r="B461" s="15"/>
      <c r="C461" s="45"/>
      <c r="E461" s="549"/>
    </row>
    <row r="462" spans="1:5" x14ac:dyDescent="0.2">
      <c r="A462" s="12"/>
      <c r="B462" s="15"/>
      <c r="C462" s="45"/>
      <c r="E462" s="549"/>
    </row>
    <row r="463" spans="1:5" x14ac:dyDescent="0.2">
      <c r="A463" s="12"/>
      <c r="B463" s="15"/>
      <c r="C463" s="45"/>
      <c r="E463" s="549"/>
    </row>
    <row r="464" spans="1:5" x14ac:dyDescent="0.2">
      <c r="A464" s="12"/>
      <c r="B464" s="15"/>
      <c r="C464" s="45"/>
      <c r="E464" s="549"/>
    </row>
    <row r="465" spans="1:5" x14ac:dyDescent="0.2">
      <c r="A465" s="12"/>
      <c r="B465" s="15"/>
      <c r="C465" s="45"/>
      <c r="E465" s="549"/>
    </row>
    <row r="466" spans="1:5" x14ac:dyDescent="0.2">
      <c r="A466" s="12"/>
      <c r="B466" s="15"/>
      <c r="C466" s="45"/>
      <c r="E466" s="549"/>
    </row>
    <row r="467" spans="1:5" x14ac:dyDescent="0.2">
      <c r="A467" s="12"/>
      <c r="B467" s="15"/>
      <c r="C467" s="45"/>
      <c r="E467" s="549"/>
    </row>
    <row r="468" spans="1:5" x14ac:dyDescent="0.2">
      <c r="A468" s="12"/>
      <c r="B468" s="15"/>
      <c r="C468" s="45"/>
      <c r="E468" s="549"/>
    </row>
    <row r="469" spans="1:5" x14ac:dyDescent="0.2">
      <c r="A469" s="12"/>
      <c r="B469" s="15"/>
      <c r="C469" s="45"/>
      <c r="E469" s="549"/>
    </row>
    <row r="470" spans="1:5" x14ac:dyDescent="0.2">
      <c r="A470" s="12"/>
      <c r="B470" s="15"/>
      <c r="C470" s="45"/>
      <c r="E470" s="549"/>
    </row>
    <row r="471" spans="1:5" x14ac:dyDescent="0.2">
      <c r="A471" s="12"/>
      <c r="B471" s="15"/>
      <c r="C471" s="45"/>
      <c r="E471" s="549"/>
    </row>
    <row r="472" spans="1:5" x14ac:dyDescent="0.2">
      <c r="A472" s="12"/>
      <c r="B472" s="15"/>
      <c r="C472" s="45"/>
      <c r="E472" s="549"/>
    </row>
    <row r="473" spans="1:5" x14ac:dyDescent="0.2">
      <c r="A473" s="12"/>
      <c r="B473" s="15"/>
      <c r="C473" s="45"/>
      <c r="E473" s="549"/>
    </row>
    <row r="474" spans="1:5" x14ac:dyDescent="0.2">
      <c r="A474" s="12"/>
      <c r="B474" s="15"/>
      <c r="C474" s="45"/>
      <c r="E474" s="549"/>
    </row>
    <row r="475" spans="1:5" x14ac:dyDescent="0.2">
      <c r="A475" s="12"/>
      <c r="B475" s="15"/>
      <c r="C475" s="45"/>
      <c r="E475" s="549"/>
    </row>
    <row r="476" spans="1:5" x14ac:dyDescent="0.2">
      <c r="A476" s="12"/>
      <c r="B476" s="15"/>
      <c r="C476" s="45"/>
      <c r="E476" s="549"/>
    </row>
    <row r="477" spans="1:5" x14ac:dyDescent="0.2">
      <c r="A477" s="12"/>
      <c r="B477" s="15"/>
      <c r="C477" s="45"/>
      <c r="E477" s="549"/>
    </row>
    <row r="478" spans="1:5" x14ac:dyDescent="0.2">
      <c r="A478" s="12"/>
      <c r="B478" s="15"/>
      <c r="C478" s="45"/>
      <c r="E478" s="549"/>
    </row>
    <row r="479" spans="1:5" x14ac:dyDescent="0.2">
      <c r="A479" s="12"/>
      <c r="B479" s="15"/>
      <c r="C479" s="45"/>
      <c r="E479" s="549"/>
    </row>
    <row r="480" spans="1:5" x14ac:dyDescent="0.2">
      <c r="A480" s="12"/>
      <c r="B480" s="29"/>
      <c r="C480" s="44"/>
      <c r="E480" s="549"/>
    </row>
    <row r="481" spans="1:5" x14ac:dyDescent="0.2">
      <c r="A481" s="12"/>
      <c r="B481" s="16"/>
      <c r="C481" s="45"/>
      <c r="E481" s="549"/>
    </row>
    <row r="482" spans="1:5" x14ac:dyDescent="0.2">
      <c r="A482" s="12"/>
      <c r="B482" s="15"/>
      <c r="C482" s="45"/>
      <c r="E482" s="549"/>
    </row>
    <row r="483" spans="1:5" x14ac:dyDescent="0.2">
      <c r="A483" s="12"/>
      <c r="B483" s="15"/>
      <c r="C483" s="45"/>
      <c r="E483" s="549"/>
    </row>
    <row r="484" spans="1:5" x14ac:dyDescent="0.2">
      <c r="A484" s="12"/>
      <c r="B484" s="15"/>
      <c r="C484" s="45"/>
      <c r="E484" s="549"/>
    </row>
    <row r="485" spans="1:5" x14ac:dyDescent="0.2">
      <c r="A485" s="12"/>
      <c r="B485" s="15"/>
      <c r="C485" s="45"/>
      <c r="E485" s="549"/>
    </row>
    <row r="486" spans="1:5" x14ac:dyDescent="0.2">
      <c r="A486" s="12"/>
      <c r="B486" s="15"/>
      <c r="C486" s="45"/>
      <c r="E486" s="549"/>
    </row>
    <row r="487" spans="1:5" x14ac:dyDescent="0.2">
      <c r="A487" s="12"/>
      <c r="B487" s="15"/>
      <c r="C487" s="45"/>
      <c r="E487" s="549"/>
    </row>
    <row r="488" spans="1:5" x14ac:dyDescent="0.2">
      <c r="A488" s="12"/>
      <c r="B488" s="15"/>
      <c r="C488" s="45"/>
      <c r="E488" s="549"/>
    </row>
    <row r="489" spans="1:5" x14ac:dyDescent="0.2">
      <c r="A489" s="12"/>
      <c r="B489" s="15"/>
      <c r="C489" s="45"/>
      <c r="E489" s="549"/>
    </row>
    <row r="490" spans="1:5" x14ac:dyDescent="0.2">
      <c r="A490" s="12"/>
      <c r="B490" s="15"/>
      <c r="C490" s="45"/>
      <c r="E490" s="549"/>
    </row>
    <row r="491" spans="1:5" x14ac:dyDescent="0.2">
      <c r="A491" s="12"/>
      <c r="B491" s="15"/>
      <c r="C491" s="45"/>
      <c r="E491" s="549"/>
    </row>
    <row r="492" spans="1:5" x14ac:dyDescent="0.2">
      <c r="A492" s="12"/>
      <c r="B492" s="15"/>
      <c r="C492" s="45"/>
      <c r="E492" s="549"/>
    </row>
    <row r="493" spans="1:5" x14ac:dyDescent="0.2">
      <c r="A493" s="12"/>
      <c r="B493" s="15"/>
      <c r="C493" s="45"/>
      <c r="E493" s="549"/>
    </row>
    <row r="494" spans="1:5" x14ac:dyDescent="0.2">
      <c r="A494" s="12"/>
      <c r="B494" s="15"/>
      <c r="C494" s="45"/>
      <c r="E494" s="549"/>
    </row>
    <row r="495" spans="1:5" x14ac:dyDescent="0.2">
      <c r="A495" s="12"/>
      <c r="B495" s="15"/>
      <c r="C495" s="45"/>
      <c r="E495" s="549"/>
    </row>
    <row r="496" spans="1:5" x14ac:dyDescent="0.2">
      <c r="A496" s="12"/>
      <c r="B496" s="15"/>
      <c r="C496" s="45"/>
      <c r="E496" s="549"/>
    </row>
    <row r="497" spans="1:5" x14ac:dyDescent="0.2">
      <c r="A497" s="12"/>
      <c r="B497" s="16"/>
      <c r="C497" s="45"/>
      <c r="E497" s="549"/>
    </row>
    <row r="498" spans="1:5" x14ac:dyDescent="0.2">
      <c r="A498" s="12"/>
      <c r="B498" s="15"/>
      <c r="C498" s="45"/>
      <c r="E498" s="549"/>
    </row>
    <row r="499" spans="1:5" x14ac:dyDescent="0.2">
      <c r="A499" s="12"/>
      <c r="B499" s="15"/>
      <c r="C499" s="45"/>
      <c r="E499" s="549"/>
    </row>
    <row r="500" spans="1:5" x14ac:dyDescent="0.2">
      <c r="A500" s="12"/>
      <c r="B500" s="15"/>
      <c r="C500" s="45"/>
      <c r="E500" s="549"/>
    </row>
    <row r="501" spans="1:5" x14ac:dyDescent="0.2">
      <c r="A501" s="12"/>
      <c r="B501" s="15"/>
      <c r="C501" s="45"/>
      <c r="E501" s="549"/>
    </row>
    <row r="502" spans="1:5" x14ac:dyDescent="0.2">
      <c r="A502" s="12"/>
      <c r="B502" s="16"/>
      <c r="C502" s="45"/>
      <c r="E502" s="549"/>
    </row>
    <row r="503" spans="1:5" x14ac:dyDescent="0.2">
      <c r="A503" s="12"/>
      <c r="B503" s="15"/>
      <c r="C503" s="45"/>
      <c r="E503" s="549"/>
    </row>
    <row r="504" spans="1:5" x14ac:dyDescent="0.2">
      <c r="A504" s="12"/>
      <c r="B504" s="15"/>
      <c r="C504" s="45"/>
      <c r="E504" s="549"/>
    </row>
    <row r="505" spans="1:5" x14ac:dyDescent="0.2">
      <c r="A505" s="12"/>
      <c r="B505" s="15"/>
      <c r="C505" s="45"/>
      <c r="E505" s="549"/>
    </row>
    <row r="506" spans="1:5" x14ac:dyDescent="0.2">
      <c r="A506" s="12"/>
      <c r="B506" s="15"/>
      <c r="C506" s="45"/>
      <c r="E506" s="549"/>
    </row>
    <row r="507" spans="1:5" x14ac:dyDescent="0.2">
      <c r="A507" s="12"/>
      <c r="B507" s="15"/>
      <c r="C507" s="45"/>
      <c r="E507" s="549"/>
    </row>
    <row r="508" spans="1:5" x14ac:dyDescent="0.2">
      <c r="A508" s="12"/>
      <c r="B508" s="15"/>
      <c r="C508" s="45"/>
      <c r="E508" s="549"/>
    </row>
    <row r="509" spans="1:5" x14ac:dyDescent="0.2">
      <c r="A509" s="12"/>
      <c r="B509" s="15"/>
      <c r="C509" s="45"/>
      <c r="E509" s="549"/>
    </row>
    <row r="510" spans="1:5" x14ac:dyDescent="0.2">
      <c r="A510" s="12"/>
      <c r="B510" s="15"/>
      <c r="C510" s="45"/>
      <c r="E510" s="549"/>
    </row>
    <row r="511" spans="1:5" x14ac:dyDescent="0.2">
      <c r="A511" s="12"/>
      <c r="B511" s="15"/>
      <c r="C511" s="45"/>
      <c r="E511" s="549"/>
    </row>
    <row r="512" spans="1:5" x14ac:dyDescent="0.2">
      <c r="A512" s="12"/>
      <c r="B512" s="15"/>
      <c r="C512" s="45"/>
      <c r="E512" s="549"/>
    </row>
    <row r="513" spans="1:5" x14ac:dyDescent="0.2">
      <c r="A513" s="12"/>
      <c r="B513" s="15"/>
      <c r="C513" s="45"/>
      <c r="E513" s="549"/>
    </row>
    <row r="514" spans="1:5" x14ac:dyDescent="0.2">
      <c r="A514" s="12"/>
      <c r="B514" s="15"/>
      <c r="C514" s="45"/>
      <c r="E514" s="549"/>
    </row>
    <row r="515" spans="1:5" x14ac:dyDescent="0.2">
      <c r="A515" s="12"/>
      <c r="B515" s="15"/>
      <c r="C515" s="43"/>
      <c r="E515" s="549"/>
    </row>
    <row r="516" spans="1:5" x14ac:dyDescent="0.2">
      <c r="A516" s="12"/>
      <c r="B516" s="15"/>
      <c r="C516" s="45"/>
      <c r="E516" s="549"/>
    </row>
    <row r="517" spans="1:5" x14ac:dyDescent="0.2">
      <c r="A517" s="12"/>
      <c r="B517" s="15"/>
      <c r="C517" s="45"/>
      <c r="E517" s="549"/>
    </row>
    <row r="518" spans="1:5" x14ac:dyDescent="0.2">
      <c r="A518" s="12"/>
      <c r="B518" s="15"/>
      <c r="C518" s="45"/>
      <c r="E518" s="549"/>
    </row>
    <row r="519" spans="1:5" x14ac:dyDescent="0.2">
      <c r="A519" s="12"/>
      <c r="B519" s="15"/>
      <c r="C519" s="45"/>
      <c r="E519" s="549"/>
    </row>
    <row r="520" spans="1:5" x14ac:dyDescent="0.2">
      <c r="A520" s="12"/>
      <c r="B520" s="15"/>
      <c r="C520" s="45"/>
      <c r="E520" s="549"/>
    </row>
    <row r="521" spans="1:5" x14ac:dyDescent="0.2">
      <c r="A521" s="12"/>
      <c r="B521" s="16"/>
      <c r="C521" s="45"/>
      <c r="E521" s="549"/>
    </row>
    <row r="522" spans="1:5" x14ac:dyDescent="0.2">
      <c r="A522" s="12"/>
      <c r="B522" s="15"/>
      <c r="C522" s="45"/>
      <c r="E522" s="549"/>
    </row>
    <row r="523" spans="1:5" x14ac:dyDescent="0.2">
      <c r="A523" s="12"/>
      <c r="B523" s="15"/>
      <c r="C523" s="45"/>
      <c r="E523" s="549"/>
    </row>
    <row r="524" spans="1:5" x14ac:dyDescent="0.2">
      <c r="A524" s="12"/>
      <c r="B524" s="15"/>
      <c r="C524" s="45"/>
      <c r="E524" s="549"/>
    </row>
    <row r="525" spans="1:5" x14ac:dyDescent="0.2">
      <c r="A525" s="12"/>
      <c r="B525" s="15"/>
      <c r="C525" s="45"/>
      <c r="E525" s="549"/>
    </row>
    <row r="526" spans="1:5" x14ac:dyDescent="0.2">
      <c r="A526" s="12"/>
      <c r="B526" s="15"/>
      <c r="C526" s="45"/>
      <c r="E526" s="549"/>
    </row>
    <row r="527" spans="1:5" x14ac:dyDescent="0.2">
      <c r="A527" s="12"/>
      <c r="B527" s="15"/>
      <c r="C527" s="45"/>
      <c r="E527" s="549"/>
    </row>
    <row r="528" spans="1:5" x14ac:dyDescent="0.2">
      <c r="A528" s="12"/>
      <c r="B528" s="15"/>
      <c r="C528" s="45"/>
      <c r="E528" s="549"/>
    </row>
    <row r="529" spans="1:5" x14ac:dyDescent="0.2">
      <c r="A529" s="12"/>
      <c r="B529" s="17"/>
      <c r="C529" s="46"/>
      <c r="E529" s="549"/>
    </row>
    <row r="530" spans="1:5" x14ac:dyDescent="0.2">
      <c r="A530" s="12"/>
      <c r="B530" s="16"/>
      <c r="C530" s="45"/>
      <c r="E530" s="549"/>
    </row>
    <row r="531" spans="1:5" x14ac:dyDescent="0.2">
      <c r="A531" s="12"/>
      <c r="B531" s="15"/>
      <c r="C531" s="45"/>
      <c r="E531" s="549"/>
    </row>
    <row r="532" spans="1:5" x14ac:dyDescent="0.2">
      <c r="A532" s="12"/>
      <c r="B532" s="15"/>
      <c r="C532" s="45"/>
      <c r="E532" s="549"/>
    </row>
    <row r="533" spans="1:5" x14ac:dyDescent="0.2">
      <c r="A533" s="12"/>
      <c r="B533" s="15"/>
      <c r="C533" s="45"/>
      <c r="E533" s="549"/>
    </row>
    <row r="534" spans="1:5" x14ac:dyDescent="0.2">
      <c r="A534" s="12"/>
      <c r="B534" s="15"/>
      <c r="C534" s="45"/>
      <c r="E534" s="549"/>
    </row>
    <row r="535" spans="1:5" x14ac:dyDescent="0.2">
      <c r="A535" s="12"/>
      <c r="B535" s="15"/>
      <c r="C535" s="45"/>
      <c r="E535" s="549"/>
    </row>
    <row r="536" spans="1:5" x14ac:dyDescent="0.2">
      <c r="A536" s="12"/>
      <c r="B536" s="15"/>
      <c r="C536" s="45"/>
      <c r="E536" s="549"/>
    </row>
    <row r="537" spans="1:5" x14ac:dyDescent="0.2">
      <c r="A537" s="12"/>
      <c r="B537" s="15"/>
      <c r="C537" s="45"/>
      <c r="E537" s="549"/>
    </row>
    <row r="538" spans="1:5" x14ac:dyDescent="0.2">
      <c r="A538" s="12"/>
      <c r="B538" s="15"/>
      <c r="C538" s="45"/>
      <c r="E538" s="549"/>
    </row>
    <row r="539" spans="1:5" x14ac:dyDescent="0.2">
      <c r="A539" s="12"/>
      <c r="B539" s="15"/>
      <c r="C539" s="45"/>
      <c r="E539" s="549"/>
    </row>
    <row r="540" spans="1:5" x14ac:dyDescent="0.2">
      <c r="A540" s="12"/>
      <c r="B540" s="15"/>
      <c r="C540" s="45"/>
      <c r="E540" s="549"/>
    </row>
    <row r="541" spans="1:5" x14ac:dyDescent="0.2">
      <c r="A541" s="12"/>
      <c r="B541" s="15"/>
      <c r="C541" s="45"/>
      <c r="E541" s="549"/>
    </row>
    <row r="542" spans="1:5" x14ac:dyDescent="0.2">
      <c r="A542" s="12"/>
      <c r="B542" s="16"/>
      <c r="C542" s="45"/>
      <c r="E542" s="549"/>
    </row>
    <row r="543" spans="1:5" x14ac:dyDescent="0.2">
      <c r="A543" s="12"/>
      <c r="B543" s="15"/>
      <c r="C543" s="45"/>
      <c r="E543" s="549"/>
    </row>
    <row r="544" spans="1:5" x14ac:dyDescent="0.2">
      <c r="A544" s="12"/>
      <c r="B544" s="15"/>
      <c r="C544" s="45"/>
      <c r="E544" s="549"/>
    </row>
    <row r="545" spans="1:5" x14ac:dyDescent="0.2">
      <c r="A545" s="12"/>
      <c r="B545" s="15"/>
      <c r="C545" s="45"/>
      <c r="E545" s="549"/>
    </row>
    <row r="546" spans="1:5" x14ac:dyDescent="0.2">
      <c r="A546" s="12"/>
      <c r="B546" s="15"/>
      <c r="C546" s="45"/>
      <c r="E546" s="549"/>
    </row>
    <row r="547" spans="1:5" x14ac:dyDescent="0.2">
      <c r="A547" s="12"/>
      <c r="B547" s="15"/>
      <c r="C547" s="45"/>
      <c r="E547" s="549"/>
    </row>
    <row r="548" spans="1:5" x14ac:dyDescent="0.2">
      <c r="A548" s="12"/>
      <c r="B548" s="15"/>
      <c r="C548" s="45"/>
      <c r="E548" s="549"/>
    </row>
    <row r="549" spans="1:5" x14ac:dyDescent="0.2">
      <c r="A549" s="12"/>
      <c r="B549" s="15"/>
      <c r="C549" s="45"/>
      <c r="E549" s="549"/>
    </row>
    <row r="550" spans="1:5" x14ac:dyDescent="0.2">
      <c r="A550" s="12"/>
      <c r="B550" s="15"/>
      <c r="C550" s="45"/>
      <c r="E550" s="549"/>
    </row>
    <row r="551" spans="1:5" x14ac:dyDescent="0.2">
      <c r="A551" s="12"/>
      <c r="B551" s="15"/>
      <c r="C551" s="45"/>
      <c r="E551" s="549"/>
    </row>
    <row r="552" spans="1:5" x14ac:dyDescent="0.2">
      <c r="A552" s="12"/>
      <c r="B552" s="15"/>
      <c r="C552" s="45"/>
      <c r="E552" s="549"/>
    </row>
    <row r="553" spans="1:5" x14ac:dyDescent="0.2">
      <c r="A553" s="12"/>
      <c r="B553" s="15"/>
      <c r="C553" s="45"/>
      <c r="E553" s="549"/>
    </row>
    <row r="554" spans="1:5" x14ac:dyDescent="0.2">
      <c r="A554" s="12"/>
      <c r="B554" s="15"/>
      <c r="C554" s="45"/>
      <c r="E554" s="549"/>
    </row>
    <row r="555" spans="1:5" x14ac:dyDescent="0.2">
      <c r="A555" s="12"/>
      <c r="B555" s="15"/>
      <c r="C555" s="45"/>
      <c r="E555" s="549"/>
    </row>
    <row r="556" spans="1:5" x14ac:dyDescent="0.2">
      <c r="A556" s="12"/>
      <c r="B556" s="15"/>
      <c r="C556" s="45"/>
      <c r="E556" s="549"/>
    </row>
    <row r="557" spans="1:5" x14ac:dyDescent="0.2">
      <c r="A557" s="12"/>
      <c r="B557" s="15"/>
      <c r="C557" s="45"/>
      <c r="E557" s="549"/>
    </row>
    <row r="558" spans="1:5" x14ac:dyDescent="0.2">
      <c r="A558" s="12"/>
      <c r="B558" s="15"/>
      <c r="C558" s="45"/>
      <c r="E558" s="549"/>
    </row>
    <row r="559" spans="1:5" x14ac:dyDescent="0.2">
      <c r="A559" s="12"/>
      <c r="B559" s="16"/>
      <c r="C559" s="45"/>
      <c r="E559" s="549"/>
    </row>
    <row r="560" spans="1:5" x14ac:dyDescent="0.2">
      <c r="A560" s="12"/>
      <c r="B560" s="17"/>
      <c r="C560" s="46"/>
      <c r="E560" s="549"/>
    </row>
    <row r="561" spans="1:5" x14ac:dyDescent="0.2">
      <c r="A561" s="12"/>
      <c r="B561" s="15"/>
      <c r="C561" s="45"/>
      <c r="E561" s="549"/>
    </row>
    <row r="562" spans="1:5" x14ac:dyDescent="0.2">
      <c r="A562" s="12"/>
      <c r="B562" s="17"/>
      <c r="C562" s="46"/>
      <c r="E562" s="549"/>
    </row>
    <row r="563" spans="1:5" x14ac:dyDescent="0.2">
      <c r="A563" s="12"/>
      <c r="B563" s="15"/>
      <c r="C563" s="45"/>
      <c r="E563" s="549"/>
    </row>
    <row r="564" spans="1:5" x14ac:dyDescent="0.2">
      <c r="A564" s="12"/>
      <c r="B564" s="17"/>
      <c r="C564" s="46"/>
      <c r="E564" s="549"/>
    </row>
    <row r="565" spans="1:5" x14ac:dyDescent="0.2">
      <c r="A565" s="12"/>
      <c r="B565" s="15"/>
      <c r="C565" s="45"/>
      <c r="E565" s="549"/>
    </row>
    <row r="566" spans="1:5" x14ac:dyDescent="0.2">
      <c r="A566" s="12"/>
      <c r="B566" s="17"/>
      <c r="C566" s="46"/>
      <c r="E566" s="549"/>
    </row>
    <row r="567" spans="1:5" x14ac:dyDescent="0.2">
      <c r="A567" s="12"/>
      <c r="B567" s="15"/>
      <c r="C567" s="45"/>
      <c r="E567" s="549"/>
    </row>
    <row r="568" spans="1:5" x14ac:dyDescent="0.2">
      <c r="A568" s="12"/>
      <c r="B568" s="15"/>
      <c r="C568" s="45"/>
      <c r="E568" s="549"/>
    </row>
    <row r="569" spans="1:5" x14ac:dyDescent="0.2">
      <c r="A569" s="12"/>
      <c r="B569" s="15"/>
      <c r="C569" s="45"/>
      <c r="E569" s="549"/>
    </row>
    <row r="570" spans="1:5" x14ac:dyDescent="0.2">
      <c r="A570" s="12"/>
      <c r="B570" s="15"/>
      <c r="C570" s="45"/>
      <c r="E570" s="549"/>
    </row>
    <row r="571" spans="1:5" x14ac:dyDescent="0.2">
      <c r="A571" s="12"/>
      <c r="B571" s="15"/>
      <c r="C571" s="45"/>
      <c r="E571" s="549"/>
    </row>
    <row r="572" spans="1:5" x14ac:dyDescent="0.2">
      <c r="A572" s="12"/>
      <c r="B572" s="15"/>
      <c r="C572" s="41"/>
      <c r="E572" s="549"/>
    </row>
    <row r="573" spans="1:5" x14ac:dyDescent="0.2">
      <c r="A573" s="30"/>
      <c r="B573" s="18"/>
      <c r="C573" s="39"/>
      <c r="E573" s="549"/>
    </row>
    <row r="574" spans="1:5" x14ac:dyDescent="0.2">
      <c r="A574" s="31"/>
      <c r="B574" s="17"/>
      <c r="C574" s="47"/>
      <c r="E574" s="549"/>
    </row>
    <row r="575" spans="1:5" x14ac:dyDescent="0.2">
      <c r="A575" s="31"/>
      <c r="B575" s="15"/>
      <c r="C575" s="41"/>
      <c r="E575" s="549"/>
    </row>
    <row r="576" spans="1:5" x14ac:dyDescent="0.2">
      <c r="A576" s="31"/>
      <c r="B576" s="16"/>
      <c r="C576" s="41"/>
      <c r="E576" s="549"/>
    </row>
    <row r="577" spans="1:5" x14ac:dyDescent="0.2">
      <c r="A577" s="31"/>
      <c r="B577" s="17"/>
      <c r="C577" s="47"/>
      <c r="E577" s="549"/>
    </row>
    <row r="578" spans="1:5" x14ac:dyDescent="0.2">
      <c r="A578" s="31"/>
      <c r="B578" s="15"/>
      <c r="C578" s="41"/>
      <c r="E578" s="549"/>
    </row>
    <row r="579" spans="1:5" x14ac:dyDescent="0.2">
      <c r="A579" s="31"/>
      <c r="B579" s="15"/>
      <c r="C579" s="41"/>
      <c r="E579" s="549"/>
    </row>
    <row r="580" spans="1:5" x14ac:dyDescent="0.2">
      <c r="A580" s="31"/>
      <c r="B580" s="15"/>
      <c r="C580" s="41"/>
      <c r="E580" s="549"/>
    </row>
    <row r="581" spans="1:5" x14ac:dyDescent="0.2">
      <c r="A581" s="31"/>
      <c r="B581" s="17"/>
      <c r="C581" s="47"/>
      <c r="E581" s="549"/>
    </row>
    <row r="582" spans="1:5" x14ac:dyDescent="0.2">
      <c r="A582" s="31"/>
      <c r="B582" s="15"/>
      <c r="C582" s="41"/>
      <c r="E582" s="549"/>
    </row>
    <row r="583" spans="1:5" x14ac:dyDescent="0.2">
      <c r="A583" s="31"/>
      <c r="B583" s="15"/>
      <c r="C583" s="41"/>
      <c r="E583" s="549"/>
    </row>
    <row r="584" spans="1:5" x14ac:dyDescent="0.2">
      <c r="A584" s="31"/>
      <c r="B584" s="17"/>
      <c r="C584" s="47"/>
      <c r="E584" s="549"/>
    </row>
    <row r="585" spans="1:5" x14ac:dyDescent="0.2">
      <c r="A585" s="31"/>
      <c r="B585" s="15"/>
      <c r="C585" s="41"/>
      <c r="E585" s="549"/>
    </row>
    <row r="586" spans="1:5" x14ac:dyDescent="0.2">
      <c r="A586" s="31"/>
      <c r="B586" s="17"/>
      <c r="C586" s="47"/>
      <c r="E586" s="549"/>
    </row>
    <row r="587" spans="1:5" x14ac:dyDescent="0.2">
      <c r="A587" s="31"/>
      <c r="B587" s="15"/>
      <c r="C587" s="41"/>
      <c r="E587" s="549"/>
    </row>
    <row r="588" spans="1:5" ht="14.25" x14ac:dyDescent="0.2">
      <c r="A588" s="12"/>
      <c r="B588" s="27"/>
      <c r="C588" s="45"/>
      <c r="E588" s="549"/>
    </row>
    <row r="589" spans="1:5" x14ac:dyDescent="0.2">
      <c r="A589" s="12"/>
      <c r="B589" s="16"/>
      <c r="C589" s="47"/>
      <c r="E589" s="549"/>
    </row>
    <row r="590" spans="1:5" x14ac:dyDescent="0.2">
      <c r="A590" s="12"/>
      <c r="B590" s="17"/>
      <c r="C590" s="47"/>
      <c r="E590" s="549"/>
    </row>
    <row r="591" spans="1:5" x14ac:dyDescent="0.2">
      <c r="A591" s="12"/>
      <c r="B591" s="15"/>
      <c r="C591" s="41"/>
      <c r="E591" s="549"/>
    </row>
    <row r="592" spans="1:5" x14ac:dyDescent="0.2">
      <c r="A592" s="12"/>
      <c r="B592" s="15"/>
      <c r="C592" s="41"/>
      <c r="E592" s="549"/>
    </row>
    <row r="593" spans="1:5" x14ac:dyDescent="0.2">
      <c r="A593" s="12"/>
      <c r="B593" s="15"/>
      <c r="C593" s="41"/>
      <c r="E593" s="549"/>
    </row>
    <row r="594" spans="1:5" x14ac:dyDescent="0.2">
      <c r="A594" s="12"/>
      <c r="B594" s="15"/>
      <c r="C594" s="41"/>
      <c r="E594" s="549"/>
    </row>
    <row r="595" spans="1:5" x14ac:dyDescent="0.2">
      <c r="A595" s="12"/>
      <c r="B595" s="15"/>
      <c r="C595" s="41"/>
      <c r="E595" s="549"/>
    </row>
    <row r="596" spans="1:5" x14ac:dyDescent="0.2">
      <c r="A596" s="12"/>
      <c r="B596" s="15"/>
      <c r="C596" s="41"/>
      <c r="E596" s="549"/>
    </row>
    <row r="597" spans="1:5" x14ac:dyDescent="0.2">
      <c r="A597" s="12"/>
      <c r="B597" s="15"/>
      <c r="C597" s="41"/>
      <c r="E597" s="549"/>
    </row>
    <row r="598" spans="1:5" x14ac:dyDescent="0.2">
      <c r="A598" s="12"/>
      <c r="B598" s="15"/>
      <c r="C598" s="41"/>
      <c r="E598" s="549"/>
    </row>
    <row r="599" spans="1:5" x14ac:dyDescent="0.2">
      <c r="A599" s="12"/>
      <c r="B599" s="15"/>
      <c r="C599" s="41"/>
      <c r="E599" s="549"/>
    </row>
    <row r="600" spans="1:5" x14ac:dyDescent="0.2">
      <c r="A600" s="12"/>
      <c r="B600" s="15"/>
      <c r="C600" s="41"/>
      <c r="E600" s="549"/>
    </row>
    <row r="601" spans="1:5" x14ac:dyDescent="0.2">
      <c r="A601" s="12"/>
      <c r="B601" s="15"/>
      <c r="C601" s="41"/>
      <c r="E601" s="549"/>
    </row>
    <row r="602" spans="1:5" x14ac:dyDescent="0.2">
      <c r="A602" s="12"/>
      <c r="B602" s="15"/>
      <c r="C602" s="41"/>
      <c r="E602" s="549"/>
    </row>
    <row r="603" spans="1:5" x14ac:dyDescent="0.2">
      <c r="A603" s="12"/>
      <c r="B603" s="15"/>
      <c r="C603" s="41"/>
      <c r="E603" s="549"/>
    </row>
    <row r="604" spans="1:5" x14ac:dyDescent="0.2">
      <c r="A604" s="12"/>
      <c r="B604" s="17"/>
      <c r="C604" s="47"/>
      <c r="E604" s="549"/>
    </row>
    <row r="605" spans="1:5" ht="25.5" customHeight="1" x14ac:dyDescent="0.2">
      <c r="A605" s="12"/>
      <c r="B605" s="15"/>
      <c r="C605" s="41"/>
      <c r="E605" s="549"/>
    </row>
    <row r="606" spans="1:5" x14ac:dyDescent="0.2">
      <c r="A606" s="12"/>
      <c r="B606" s="15"/>
      <c r="C606" s="41"/>
      <c r="E606" s="549"/>
    </row>
    <row r="607" spans="1:5" x14ac:dyDescent="0.2">
      <c r="A607" s="12"/>
      <c r="B607" s="15"/>
      <c r="C607" s="41"/>
      <c r="E607" s="549"/>
    </row>
    <row r="608" spans="1:5" x14ac:dyDescent="0.2">
      <c r="A608" s="12"/>
      <c r="B608" s="15"/>
      <c r="C608" s="41"/>
      <c r="E608" s="549"/>
    </row>
    <row r="609" spans="1:5" x14ac:dyDescent="0.2">
      <c r="A609" s="12"/>
      <c r="B609" s="15"/>
      <c r="C609" s="41"/>
      <c r="E609" s="549"/>
    </row>
    <row r="610" spans="1:5" ht="30.75" customHeight="1" x14ac:dyDescent="0.2">
      <c r="A610" s="12"/>
      <c r="B610" s="15"/>
      <c r="C610" s="41"/>
      <c r="E610" s="549"/>
    </row>
    <row r="611" spans="1:5" x14ac:dyDescent="0.2">
      <c r="A611" s="12"/>
      <c r="B611" s="15"/>
      <c r="C611" s="41"/>
      <c r="E611" s="549"/>
    </row>
    <row r="612" spans="1:5" x14ac:dyDescent="0.2">
      <c r="A612" s="12"/>
      <c r="B612" s="15"/>
      <c r="C612" s="41"/>
      <c r="E612" s="549"/>
    </row>
    <row r="613" spans="1:5" x14ac:dyDescent="0.2">
      <c r="A613" s="12"/>
      <c r="B613" s="15"/>
      <c r="C613" s="41"/>
      <c r="E613" s="549"/>
    </row>
    <row r="614" spans="1:5" x14ac:dyDescent="0.2">
      <c r="A614" s="12"/>
      <c r="B614" s="15"/>
      <c r="C614" s="41"/>
      <c r="E614" s="549"/>
    </row>
    <row r="615" spans="1:5" x14ac:dyDescent="0.2">
      <c r="A615" s="12"/>
      <c r="B615" s="15"/>
      <c r="C615" s="41"/>
      <c r="E615" s="549"/>
    </row>
    <row r="616" spans="1:5" ht="15" customHeight="1" x14ac:dyDescent="0.2">
      <c r="A616" s="12"/>
      <c r="B616" s="15"/>
      <c r="C616" s="41"/>
      <c r="E616" s="549"/>
    </row>
    <row r="617" spans="1:5" ht="15" customHeight="1" x14ac:dyDescent="0.2">
      <c r="A617" s="12"/>
      <c r="B617" s="15"/>
      <c r="C617" s="41"/>
      <c r="E617" s="549"/>
    </row>
    <row r="618" spans="1:5" ht="15" customHeight="1" x14ac:dyDescent="0.2">
      <c r="A618" s="12"/>
      <c r="B618" s="15"/>
      <c r="C618" s="41"/>
      <c r="E618" s="549"/>
    </row>
    <row r="619" spans="1:5" ht="15" customHeight="1" x14ac:dyDescent="0.2">
      <c r="A619" s="12"/>
      <c r="B619" s="15"/>
      <c r="C619" s="41"/>
      <c r="E619" s="549"/>
    </row>
    <row r="620" spans="1:5" ht="15" customHeight="1" x14ac:dyDescent="0.2">
      <c r="A620" s="12"/>
      <c r="B620" s="16"/>
      <c r="C620" s="47"/>
      <c r="E620" s="549"/>
    </row>
    <row r="621" spans="1:5" ht="15" customHeight="1" x14ac:dyDescent="0.2">
      <c r="A621" s="12"/>
      <c r="B621" s="17"/>
      <c r="C621" s="47"/>
      <c r="E621" s="549"/>
    </row>
    <row r="622" spans="1:5" ht="15" customHeight="1" x14ac:dyDescent="0.2">
      <c r="A622" s="31"/>
      <c r="B622" s="15"/>
      <c r="C622" s="41"/>
      <c r="E622" s="549"/>
    </row>
    <row r="623" spans="1:5" ht="15" customHeight="1" x14ac:dyDescent="0.2">
      <c r="A623" s="12"/>
      <c r="B623" s="15"/>
      <c r="C623" s="41"/>
      <c r="E623" s="549"/>
    </row>
    <row r="624" spans="1:5" ht="15" customHeight="1" x14ac:dyDescent="0.2">
      <c r="A624" s="31"/>
      <c r="B624" s="15"/>
      <c r="C624" s="41"/>
      <c r="E624" s="549"/>
    </row>
    <row r="625" spans="1:5" ht="15" customHeight="1" x14ac:dyDescent="0.2">
      <c r="A625" s="12"/>
      <c r="B625" s="15"/>
      <c r="C625" s="41"/>
      <c r="E625" s="549"/>
    </row>
    <row r="626" spans="1:5" ht="15" customHeight="1" x14ac:dyDescent="0.2">
      <c r="A626" s="31"/>
      <c r="B626" s="15"/>
      <c r="C626" s="41"/>
      <c r="E626" s="549"/>
    </row>
    <row r="627" spans="1:5" ht="15" customHeight="1" x14ac:dyDescent="0.2">
      <c r="A627" s="12"/>
      <c r="B627" s="15"/>
      <c r="C627" s="41"/>
      <c r="E627" s="549"/>
    </row>
    <row r="628" spans="1:5" ht="15" customHeight="1" x14ac:dyDescent="0.2">
      <c r="A628" s="31"/>
      <c r="B628" s="15"/>
      <c r="C628" s="41"/>
      <c r="E628" s="549"/>
    </row>
    <row r="629" spans="1:5" ht="15" customHeight="1" x14ac:dyDescent="0.2">
      <c r="A629" s="12"/>
      <c r="B629" s="15"/>
      <c r="C629" s="41"/>
      <c r="E629" s="549"/>
    </row>
    <row r="630" spans="1:5" ht="15" customHeight="1" x14ac:dyDescent="0.2">
      <c r="A630" s="31"/>
      <c r="B630" s="15"/>
      <c r="C630" s="41"/>
      <c r="E630" s="549"/>
    </row>
    <row r="631" spans="1:5" ht="15" customHeight="1" x14ac:dyDescent="0.2">
      <c r="A631" s="12"/>
      <c r="B631" s="15"/>
      <c r="C631" s="41"/>
      <c r="E631" s="549"/>
    </row>
    <row r="632" spans="1:5" ht="15" customHeight="1" x14ac:dyDescent="0.2">
      <c r="A632" s="31"/>
      <c r="B632" s="15"/>
      <c r="C632" s="41"/>
      <c r="E632" s="549"/>
    </row>
    <row r="633" spans="1:5" ht="15" customHeight="1" x14ac:dyDescent="0.2">
      <c r="A633" s="12"/>
      <c r="B633" s="15"/>
      <c r="C633" s="41"/>
      <c r="E633" s="549"/>
    </row>
    <row r="634" spans="1:5" ht="15" customHeight="1" x14ac:dyDescent="0.2">
      <c r="A634" s="31"/>
      <c r="B634" s="15"/>
      <c r="C634" s="41"/>
      <c r="E634" s="549"/>
    </row>
    <row r="635" spans="1:5" ht="15" customHeight="1" x14ac:dyDescent="0.2">
      <c r="A635" s="12"/>
      <c r="B635" s="15"/>
      <c r="C635" s="41"/>
      <c r="E635" s="549"/>
    </row>
    <row r="636" spans="1:5" ht="15" customHeight="1" x14ac:dyDescent="0.2">
      <c r="A636" s="31"/>
      <c r="B636" s="15"/>
      <c r="C636" s="41"/>
      <c r="E636" s="549"/>
    </row>
    <row r="637" spans="1:5" ht="15" customHeight="1" x14ac:dyDescent="0.2">
      <c r="A637" s="12"/>
      <c r="B637" s="15"/>
      <c r="C637" s="41"/>
      <c r="E637" s="549"/>
    </row>
    <row r="638" spans="1:5" ht="15" customHeight="1" x14ac:dyDescent="0.2">
      <c r="A638" s="31"/>
      <c r="B638" s="15"/>
      <c r="C638" s="41"/>
      <c r="E638" s="549"/>
    </row>
    <row r="639" spans="1:5" ht="15" customHeight="1" x14ac:dyDescent="0.2">
      <c r="A639" s="12"/>
      <c r="B639" s="15"/>
      <c r="C639" s="41"/>
      <c r="E639" s="549"/>
    </row>
    <row r="640" spans="1:5" ht="15" customHeight="1" x14ac:dyDescent="0.2">
      <c r="A640" s="31"/>
      <c r="B640" s="15"/>
      <c r="C640" s="41"/>
      <c r="E640" s="549"/>
    </row>
    <row r="641" spans="1:5" ht="15" customHeight="1" x14ac:dyDescent="0.2">
      <c r="A641" s="31"/>
      <c r="B641" s="17"/>
      <c r="C641" s="47"/>
      <c r="E641" s="549"/>
    </row>
    <row r="642" spans="1:5" ht="15" customHeight="1" x14ac:dyDescent="0.2">
      <c r="A642" s="31"/>
      <c r="B642" s="15"/>
      <c r="C642" s="41"/>
      <c r="E642" s="549"/>
    </row>
    <row r="643" spans="1:5" ht="15" customHeight="1" x14ac:dyDescent="0.2">
      <c r="A643" s="31"/>
      <c r="B643" s="15"/>
      <c r="C643" s="41"/>
      <c r="E643" s="549"/>
    </row>
    <row r="644" spans="1:5" ht="15" customHeight="1" x14ac:dyDescent="0.2">
      <c r="A644" s="31"/>
      <c r="B644" s="15"/>
      <c r="C644" s="41"/>
      <c r="E644" s="549"/>
    </row>
    <row r="645" spans="1:5" ht="15" customHeight="1" x14ac:dyDescent="0.2">
      <c r="A645" s="31"/>
      <c r="B645" s="15"/>
      <c r="C645" s="41"/>
      <c r="E645" s="549"/>
    </row>
    <row r="646" spans="1:5" ht="15" customHeight="1" x14ac:dyDescent="0.2">
      <c r="A646" s="31"/>
      <c r="B646" s="15"/>
      <c r="C646" s="41"/>
      <c r="E646" s="549"/>
    </row>
    <row r="647" spans="1:5" ht="15" customHeight="1" x14ac:dyDescent="0.2">
      <c r="A647" s="31"/>
      <c r="B647" s="15"/>
      <c r="C647" s="41"/>
      <c r="E647" s="549"/>
    </row>
    <row r="648" spans="1:5" ht="15" customHeight="1" x14ac:dyDescent="0.2">
      <c r="A648" s="12"/>
      <c r="B648" s="32"/>
      <c r="C648" s="40"/>
      <c r="E648" s="549"/>
    </row>
    <row r="649" spans="1:5" ht="15" customHeight="1" x14ac:dyDescent="0.2"/>
    <row r="650" spans="1:5" ht="15" customHeight="1" x14ac:dyDescent="0.2"/>
    <row r="651" spans="1:5" ht="15" customHeight="1" x14ac:dyDescent="0.2"/>
    <row r="652" spans="1:5" ht="15" customHeight="1" x14ac:dyDescent="0.2"/>
    <row r="653" spans="1:5" ht="15" customHeight="1" x14ac:dyDescent="0.2"/>
    <row r="654" spans="1:5" ht="15" customHeight="1" x14ac:dyDescent="0.2"/>
    <row r="655" spans="1:5" ht="15" customHeight="1" x14ac:dyDescent="0.2"/>
    <row r="656" spans="1:5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</sheetData>
  <mergeCells count="17">
    <mergeCell ref="B254:F254"/>
    <mergeCell ref="A13:F13"/>
    <mergeCell ref="A14:F14"/>
    <mergeCell ref="A16:A17"/>
    <mergeCell ref="E15:F15"/>
    <mergeCell ref="E16:F16"/>
    <mergeCell ref="D16:D17"/>
    <mergeCell ref="D244:E244"/>
    <mergeCell ref="B246:F246"/>
    <mergeCell ref="B252:I252"/>
    <mergeCell ref="B15:D15"/>
    <mergeCell ref="D7:F9"/>
    <mergeCell ref="F1:H1"/>
    <mergeCell ref="F6:H6"/>
    <mergeCell ref="D2:H5"/>
    <mergeCell ref="D11:F11"/>
    <mergeCell ref="H10:J12"/>
  </mergeCells>
  <phoneticPr fontId="6" type="noConversion"/>
  <printOptions horizontalCentered="1"/>
  <pageMargins left="0.23622047244094499" right="0" top="0" bottom="0" header="0" footer="0"/>
  <pageSetup paperSize="9" scale="80" firstPageNumber="1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8"/>
  <sheetViews>
    <sheetView topLeftCell="A85" zoomScaleNormal="100" workbookViewId="0">
      <selection activeCell="G96" sqref="G96"/>
    </sheetView>
  </sheetViews>
  <sheetFormatPr defaultRowHeight="12.75" x14ac:dyDescent="0.2"/>
  <cols>
    <col min="1" max="1" width="5.5703125" style="1" customWidth="1"/>
    <col min="2" max="2" width="46.85546875" style="1" customWidth="1"/>
    <col min="3" max="3" width="7.28515625" style="1" customWidth="1"/>
    <col min="4" max="4" width="14.7109375" style="54" customWidth="1"/>
    <col min="5" max="5" width="12.85546875" style="54" customWidth="1"/>
    <col min="6" max="6" width="15.42578125" style="54" customWidth="1"/>
    <col min="7" max="7" width="11.140625" style="1" bestFit="1" customWidth="1"/>
    <col min="8" max="16384" width="9.140625" style="1"/>
  </cols>
  <sheetData>
    <row r="1" spans="1:8" s="55" customFormat="1" x14ac:dyDescent="0.2">
      <c r="A1" s="54"/>
      <c r="B1" s="58"/>
      <c r="C1" s="54"/>
      <c r="D1" s="696"/>
      <c r="E1" s="660"/>
      <c r="F1" s="660"/>
      <c r="G1"/>
      <c r="H1"/>
    </row>
    <row r="2" spans="1:8" s="55" customFormat="1" ht="12.75" customHeight="1" x14ac:dyDescent="0.2">
      <c r="A2" s="54"/>
      <c r="B2" s="58"/>
      <c r="C2" s="54"/>
      <c r="D2" s="652"/>
      <c r="E2" s="652"/>
      <c r="F2" s="652"/>
      <c r="G2" s="495"/>
      <c r="H2" s="495"/>
    </row>
    <row r="3" spans="1:8" s="55" customFormat="1" ht="12.75" customHeight="1" x14ac:dyDescent="0.2">
      <c r="A3" s="54"/>
      <c r="B3" s="58"/>
      <c r="C3" s="54"/>
      <c r="D3" s="652"/>
      <c r="E3" s="652"/>
      <c r="F3" s="652"/>
      <c r="G3" s="495"/>
      <c r="H3" s="495"/>
    </row>
    <row r="4" spans="1:8" s="55" customFormat="1" ht="12.75" customHeight="1" x14ac:dyDescent="0.2">
      <c r="A4" s="54"/>
      <c r="B4" s="58"/>
      <c r="C4" s="54"/>
      <c r="D4" s="652"/>
      <c r="E4" s="652"/>
      <c r="F4" s="652"/>
      <c r="G4" s="495"/>
      <c r="H4" s="495"/>
    </row>
    <row r="5" spans="1:8" s="55" customFormat="1" ht="12.75" customHeight="1" x14ac:dyDescent="0.2">
      <c r="A5" s="54"/>
      <c r="B5" s="58"/>
      <c r="C5" s="54"/>
      <c r="D5" s="257"/>
      <c r="E5" s="257"/>
      <c r="F5" s="257"/>
      <c r="G5" s="495"/>
      <c r="H5" s="495"/>
    </row>
    <row r="6" spans="1:8" customFormat="1" ht="23.25" customHeight="1" x14ac:dyDescent="0.2">
      <c r="C6" s="38"/>
      <c r="D6" s="497"/>
      <c r="E6" s="696" t="s">
        <v>862</v>
      </c>
      <c r="F6" s="660"/>
    </row>
    <row r="7" spans="1:8" customFormat="1" ht="42" customHeight="1" x14ac:dyDescent="0.2">
      <c r="C7" s="38"/>
      <c r="D7" s="695" t="s">
        <v>864</v>
      </c>
      <c r="E7" s="695"/>
      <c r="F7" s="695"/>
    </row>
    <row r="8" spans="1:8" ht="43.5" customHeight="1" x14ac:dyDescent="0.35">
      <c r="A8" s="654" t="s">
        <v>708</v>
      </c>
      <c r="B8" s="654"/>
      <c r="C8" s="654"/>
      <c r="D8" s="654"/>
      <c r="E8" s="654"/>
      <c r="F8" s="654"/>
    </row>
    <row r="9" spans="1:8" ht="36.75" customHeight="1" x14ac:dyDescent="0.3">
      <c r="A9" s="665" t="s">
        <v>709</v>
      </c>
      <c r="B9" s="665"/>
      <c r="C9" s="665"/>
      <c r="D9" s="665"/>
      <c r="E9" s="665"/>
      <c r="F9" s="665"/>
    </row>
    <row r="10" spans="1:8" customFormat="1" ht="12.75" customHeight="1" x14ac:dyDescent="0.3">
      <c r="C10" s="38"/>
      <c r="D10" s="121"/>
      <c r="E10" s="121"/>
      <c r="F10" s="121"/>
    </row>
    <row r="11" spans="1:8" customFormat="1" ht="12.75" customHeight="1" thickBot="1" x14ac:dyDescent="0.25">
      <c r="C11" s="38"/>
      <c r="D11" s="73"/>
      <c r="E11" s="251" t="s">
        <v>205</v>
      </c>
      <c r="F11" s="54"/>
    </row>
    <row r="12" spans="1:8" customFormat="1" ht="12.75" customHeight="1" thickBot="1" x14ac:dyDescent="0.25">
      <c r="A12" s="706" t="s">
        <v>710</v>
      </c>
      <c r="B12" s="697"/>
      <c r="C12" s="698"/>
      <c r="D12" s="662" t="s">
        <v>711</v>
      </c>
      <c r="E12" s="628" t="s">
        <v>22</v>
      </c>
      <c r="F12" s="629"/>
    </row>
    <row r="13" spans="1:8" ht="43.5" customHeight="1" thickBot="1" x14ac:dyDescent="0.25">
      <c r="A13" s="707"/>
      <c r="B13" s="699"/>
      <c r="C13" s="700"/>
      <c r="D13" s="663"/>
      <c r="E13" s="120" t="s">
        <v>712</v>
      </c>
      <c r="F13" s="120" t="s">
        <v>713</v>
      </c>
    </row>
    <row r="14" spans="1:8" ht="30" customHeight="1" thickBot="1" x14ac:dyDescent="0.3">
      <c r="A14" s="122">
        <v>1</v>
      </c>
      <c r="B14" s="701">
        <v>2</v>
      </c>
      <c r="C14" s="702"/>
      <c r="D14" s="551">
        <v>3</v>
      </c>
      <c r="E14" s="551">
        <v>4</v>
      </c>
      <c r="F14" s="551">
        <v>5</v>
      </c>
    </row>
    <row r="15" spans="1:8" ht="40.5" customHeight="1" thickBot="1" x14ac:dyDescent="0.3">
      <c r="A15" s="123">
        <v>8000</v>
      </c>
      <c r="B15" s="703" t="s">
        <v>714</v>
      </c>
      <c r="C15" s="704"/>
      <c r="D15" s="620">
        <f>+E15+F15</f>
        <v>-247571.01610000001</v>
      </c>
      <c r="E15" s="277">
        <f>-E22</f>
        <v>-7838</v>
      </c>
      <c r="F15" s="621">
        <f>-F22</f>
        <v>-239733.01610000001</v>
      </c>
      <c r="G15" s="453"/>
    </row>
    <row r="16" spans="1:8" ht="18" x14ac:dyDescent="0.25">
      <c r="A16" s="705" t="s">
        <v>715</v>
      </c>
      <c r="B16" s="705"/>
      <c r="C16" s="705"/>
      <c r="D16" s="705"/>
      <c r="E16" s="705"/>
      <c r="F16" s="705"/>
    </row>
    <row r="17" spans="1:7" ht="40.5" customHeight="1" x14ac:dyDescent="0.3">
      <c r="A17" s="665" t="s">
        <v>716</v>
      </c>
      <c r="B17" s="665"/>
      <c r="C17" s="665"/>
      <c r="D17" s="665"/>
      <c r="E17" s="665"/>
      <c r="F17" s="665"/>
    </row>
    <row r="18" spans="1:7" ht="14.25" customHeight="1" thickBot="1" x14ac:dyDescent="0.35">
      <c r="A18" s="121"/>
      <c r="B18" s="121"/>
      <c r="C18" s="121"/>
      <c r="D18" s="550"/>
      <c r="E18" s="552" t="s">
        <v>205</v>
      </c>
      <c r="F18" s="550"/>
    </row>
    <row r="19" spans="1:7" ht="43.5" customHeight="1" thickBot="1" x14ac:dyDescent="0.25">
      <c r="A19" s="709" t="s">
        <v>710</v>
      </c>
      <c r="B19" s="711" t="s">
        <v>418</v>
      </c>
      <c r="C19" s="712"/>
      <c r="D19" s="715" t="s">
        <v>21</v>
      </c>
      <c r="E19" s="713" t="s">
        <v>22</v>
      </c>
      <c r="F19" s="714"/>
    </row>
    <row r="20" spans="1:7" ht="27.75" thickBot="1" x14ac:dyDescent="0.25">
      <c r="A20" s="710"/>
      <c r="B20" s="124" t="s">
        <v>419</v>
      </c>
      <c r="C20" s="125" t="s">
        <v>420</v>
      </c>
      <c r="D20" s="716"/>
      <c r="E20" s="76" t="s">
        <v>23</v>
      </c>
      <c r="F20" s="76" t="s">
        <v>24</v>
      </c>
    </row>
    <row r="21" spans="1:7" ht="13.5" x14ac:dyDescent="0.25">
      <c r="A21" s="122">
        <v>1</v>
      </c>
      <c r="B21" s="122">
        <v>2</v>
      </c>
      <c r="C21" s="122">
        <v>3</v>
      </c>
      <c r="D21" s="551">
        <v>4</v>
      </c>
      <c r="E21" s="551">
        <v>5</v>
      </c>
      <c r="F21" s="551">
        <v>6</v>
      </c>
    </row>
    <row r="22" spans="1:7" s="2" customFormat="1" ht="27.75" customHeight="1" x14ac:dyDescent="0.25">
      <c r="A22" s="126">
        <v>8010</v>
      </c>
      <c r="B22" s="127" t="s">
        <v>717</v>
      </c>
      <c r="C22" s="128"/>
      <c r="D22" s="556">
        <f>E22+F22</f>
        <v>247571.01610000001</v>
      </c>
      <c r="E22" s="557">
        <f>+E24</f>
        <v>7838</v>
      </c>
      <c r="F22" s="558">
        <f>+F24</f>
        <v>239733.01610000001</v>
      </c>
      <c r="G22" s="461"/>
    </row>
    <row r="23" spans="1:7" s="2" customFormat="1" ht="12" customHeight="1" x14ac:dyDescent="0.25">
      <c r="A23" s="129"/>
      <c r="B23" s="130" t="s">
        <v>22</v>
      </c>
      <c r="C23" s="131"/>
      <c r="D23" s="559"/>
      <c r="E23" s="560"/>
      <c r="F23" s="561"/>
    </row>
    <row r="24" spans="1:7" ht="27.75" customHeight="1" x14ac:dyDescent="0.25">
      <c r="A24" s="132">
        <v>8100</v>
      </c>
      <c r="B24" s="133" t="s">
        <v>718</v>
      </c>
      <c r="C24" s="134"/>
      <c r="D24" s="562">
        <f>F24+E24</f>
        <v>247571.01610000001</v>
      </c>
      <c r="E24" s="563">
        <f>+E26+E54</f>
        <v>7838</v>
      </c>
      <c r="F24" s="564">
        <f>+F26+F54</f>
        <v>239733.01610000001</v>
      </c>
    </row>
    <row r="25" spans="1:7" ht="15" x14ac:dyDescent="0.25">
      <c r="A25" s="132"/>
      <c r="B25" s="135" t="s">
        <v>22</v>
      </c>
      <c r="C25" s="134"/>
      <c r="D25" s="565"/>
      <c r="E25" s="566"/>
      <c r="F25" s="567"/>
    </row>
    <row r="26" spans="1:7" ht="16.5" customHeight="1" x14ac:dyDescent="0.25">
      <c r="A26" s="136">
        <v>8110</v>
      </c>
      <c r="B26" s="137" t="s">
        <v>719</v>
      </c>
      <c r="C26" s="134"/>
      <c r="D26" s="568"/>
      <c r="E26" s="566"/>
      <c r="F26" s="569"/>
    </row>
    <row r="27" spans="1:7" ht="11.25" customHeight="1" x14ac:dyDescent="0.25">
      <c r="A27" s="136"/>
      <c r="B27" s="138" t="s">
        <v>22</v>
      </c>
      <c r="C27" s="134"/>
      <c r="D27" s="568"/>
      <c r="E27" s="566"/>
      <c r="F27" s="569"/>
    </row>
    <row r="28" spans="1:7" ht="26.25" customHeight="1" x14ac:dyDescent="0.25">
      <c r="A28" s="136">
        <v>8111</v>
      </c>
      <c r="B28" s="139" t="s">
        <v>720</v>
      </c>
      <c r="C28" s="134"/>
      <c r="D28" s="565"/>
      <c r="E28" s="60" t="s">
        <v>721</v>
      </c>
      <c r="F28" s="567"/>
    </row>
    <row r="29" spans="1:7" ht="15" x14ac:dyDescent="0.25">
      <c r="A29" s="136"/>
      <c r="B29" s="140" t="s">
        <v>549</v>
      </c>
      <c r="C29" s="134"/>
      <c r="D29" s="565"/>
      <c r="E29" s="60"/>
      <c r="F29" s="567"/>
    </row>
    <row r="30" spans="1:7" ht="15" x14ac:dyDescent="0.25">
      <c r="A30" s="136">
        <v>8112</v>
      </c>
      <c r="B30" s="141" t="s">
        <v>722</v>
      </c>
      <c r="C30" s="142" t="s">
        <v>723</v>
      </c>
      <c r="D30" s="565"/>
      <c r="E30" s="60" t="s">
        <v>721</v>
      </c>
      <c r="F30" s="567"/>
    </row>
    <row r="31" spans="1:7" ht="15" x14ac:dyDescent="0.25">
      <c r="A31" s="136">
        <v>8113</v>
      </c>
      <c r="B31" s="141" t="s">
        <v>724</v>
      </c>
      <c r="C31" s="142" t="s">
        <v>725</v>
      </c>
      <c r="D31" s="565"/>
      <c r="E31" s="60" t="s">
        <v>721</v>
      </c>
      <c r="F31" s="567"/>
    </row>
    <row r="32" spans="1:7" s="49" customFormat="1" ht="25.5" customHeight="1" x14ac:dyDescent="0.25">
      <c r="A32" s="136">
        <v>8120</v>
      </c>
      <c r="B32" s="139" t="s">
        <v>726</v>
      </c>
      <c r="C32" s="142"/>
      <c r="D32" s="570"/>
      <c r="E32" s="571"/>
      <c r="F32" s="572"/>
    </row>
    <row r="33" spans="1:6" s="49" customFormat="1" ht="15" x14ac:dyDescent="0.25">
      <c r="A33" s="136"/>
      <c r="B33" s="140" t="s">
        <v>22</v>
      </c>
      <c r="C33" s="142"/>
      <c r="D33" s="570"/>
      <c r="E33" s="571"/>
      <c r="F33" s="572"/>
    </row>
    <row r="34" spans="1:6" s="49" customFormat="1" ht="15" x14ac:dyDescent="0.25">
      <c r="A34" s="136">
        <v>8121</v>
      </c>
      <c r="B34" s="139" t="s">
        <v>727</v>
      </c>
      <c r="C34" s="142"/>
      <c r="D34" s="570"/>
      <c r="E34" s="60" t="s">
        <v>721</v>
      </c>
      <c r="F34" s="572"/>
    </row>
    <row r="35" spans="1:6" s="49" customFormat="1" ht="12" customHeight="1" x14ac:dyDescent="0.25">
      <c r="A35" s="136"/>
      <c r="B35" s="140" t="s">
        <v>549</v>
      </c>
      <c r="C35" s="142"/>
      <c r="D35" s="570"/>
      <c r="E35" s="571"/>
      <c r="F35" s="572"/>
    </row>
    <row r="36" spans="1:6" s="49" customFormat="1" ht="11.25" customHeight="1" x14ac:dyDescent="0.25">
      <c r="A36" s="132">
        <v>8122</v>
      </c>
      <c r="B36" s="137" t="s">
        <v>728</v>
      </c>
      <c r="C36" s="142" t="s">
        <v>729</v>
      </c>
      <c r="D36" s="570"/>
      <c r="E36" s="60" t="s">
        <v>721</v>
      </c>
      <c r="F36" s="572"/>
    </row>
    <row r="37" spans="1:6" s="49" customFormat="1" ht="12.75" customHeight="1" x14ac:dyDescent="0.25">
      <c r="A37" s="132"/>
      <c r="B37" s="143" t="s">
        <v>549</v>
      </c>
      <c r="C37" s="142"/>
      <c r="D37" s="570"/>
      <c r="E37" s="571"/>
      <c r="F37" s="572"/>
    </row>
    <row r="38" spans="1:6" s="49" customFormat="1" ht="15" x14ac:dyDescent="0.25">
      <c r="A38" s="132">
        <v>8123</v>
      </c>
      <c r="B38" s="143" t="s">
        <v>730</v>
      </c>
      <c r="C38" s="142"/>
      <c r="D38" s="570"/>
      <c r="E38" s="60" t="s">
        <v>721</v>
      </c>
      <c r="F38" s="572"/>
    </row>
    <row r="39" spans="1:6" s="49" customFormat="1" ht="15.75" thickBot="1" x14ac:dyDescent="0.3">
      <c r="A39" s="144">
        <v>8124</v>
      </c>
      <c r="B39" s="145" t="s">
        <v>731</v>
      </c>
      <c r="C39" s="146"/>
      <c r="D39" s="573"/>
      <c r="E39" s="67" t="s">
        <v>721</v>
      </c>
      <c r="F39" s="574"/>
    </row>
    <row r="40" spans="1:6" s="49" customFormat="1" ht="27" x14ac:dyDescent="0.25">
      <c r="A40" s="129">
        <v>8130</v>
      </c>
      <c r="B40" s="238" t="s">
        <v>732</v>
      </c>
      <c r="C40" s="239" t="s">
        <v>733</v>
      </c>
      <c r="D40" s="575"/>
      <c r="E40" s="240" t="s">
        <v>721</v>
      </c>
      <c r="F40" s="576"/>
    </row>
    <row r="41" spans="1:6" s="49" customFormat="1" ht="15" x14ac:dyDescent="0.25">
      <c r="A41" s="132"/>
      <c r="B41" s="143" t="s">
        <v>549</v>
      </c>
      <c r="C41" s="142"/>
      <c r="D41" s="570"/>
      <c r="E41" s="571"/>
      <c r="F41" s="572"/>
    </row>
    <row r="42" spans="1:6" s="49" customFormat="1" ht="15" x14ac:dyDescent="0.25">
      <c r="A42" s="132">
        <v>8131</v>
      </c>
      <c r="B42" s="143" t="s">
        <v>734</v>
      </c>
      <c r="C42" s="142"/>
      <c r="D42" s="570"/>
      <c r="E42" s="60" t="s">
        <v>721</v>
      </c>
      <c r="F42" s="572"/>
    </row>
    <row r="43" spans="1:6" s="49" customFormat="1" ht="15.75" thickBot="1" x14ac:dyDescent="0.3">
      <c r="A43" s="144">
        <v>8132</v>
      </c>
      <c r="B43" s="145" t="s">
        <v>735</v>
      </c>
      <c r="C43" s="146"/>
      <c r="D43" s="573"/>
      <c r="E43" s="67" t="s">
        <v>721</v>
      </c>
      <c r="F43" s="574"/>
    </row>
    <row r="44" spans="1:6" ht="18.75" customHeight="1" x14ac:dyDescent="0.25">
      <c r="A44" s="132">
        <v>8140</v>
      </c>
      <c r="B44" s="137" t="s">
        <v>736</v>
      </c>
      <c r="C44" s="142"/>
      <c r="D44" s="577"/>
      <c r="E44" s="578"/>
      <c r="F44" s="579"/>
    </row>
    <row r="45" spans="1:6" ht="14.25" thickBot="1" x14ac:dyDescent="0.3">
      <c r="A45" s="244"/>
      <c r="B45" s="261" t="s">
        <v>549</v>
      </c>
      <c r="C45" s="146"/>
      <c r="D45" s="580"/>
      <c r="E45" s="581"/>
      <c r="F45" s="582"/>
    </row>
    <row r="46" spans="1:6" ht="27" x14ac:dyDescent="0.25">
      <c r="A46" s="126">
        <v>8141</v>
      </c>
      <c r="B46" s="151" t="s">
        <v>737</v>
      </c>
      <c r="C46" s="262" t="s">
        <v>729</v>
      </c>
      <c r="D46" s="583"/>
      <c r="E46" s="584"/>
      <c r="F46" s="585"/>
    </row>
    <row r="47" spans="1:6" ht="14.25" thickBot="1" x14ac:dyDescent="0.3">
      <c r="A47" s="132"/>
      <c r="B47" s="143" t="s">
        <v>549</v>
      </c>
      <c r="C47" s="147"/>
      <c r="D47" s="577"/>
      <c r="E47" s="578"/>
      <c r="F47" s="579"/>
    </row>
    <row r="48" spans="1:6" ht="13.5" x14ac:dyDescent="0.25">
      <c r="A48" s="126">
        <v>8142</v>
      </c>
      <c r="B48" s="148" t="s">
        <v>738</v>
      </c>
      <c r="C48" s="149"/>
      <c r="D48" s="583"/>
      <c r="E48" s="584"/>
      <c r="F48" s="181" t="s">
        <v>721</v>
      </c>
    </row>
    <row r="49" spans="1:6" ht="14.25" thickBot="1" x14ac:dyDescent="0.3">
      <c r="A49" s="144">
        <v>8143</v>
      </c>
      <c r="B49" s="145" t="s">
        <v>739</v>
      </c>
      <c r="C49" s="150"/>
      <c r="D49" s="580"/>
      <c r="E49" s="581"/>
      <c r="F49" s="582"/>
    </row>
    <row r="50" spans="1:6" ht="27" x14ac:dyDescent="0.25">
      <c r="A50" s="126">
        <v>8150</v>
      </c>
      <c r="B50" s="151" t="s">
        <v>740</v>
      </c>
      <c r="C50" s="152" t="s">
        <v>733</v>
      </c>
      <c r="D50" s="583"/>
      <c r="E50" s="584"/>
      <c r="F50" s="585"/>
    </row>
    <row r="51" spans="1:6" ht="13.5" x14ac:dyDescent="0.25">
      <c r="A51" s="132"/>
      <c r="B51" s="143" t="s">
        <v>549</v>
      </c>
      <c r="C51" s="153"/>
      <c r="D51" s="577"/>
      <c r="E51" s="578"/>
      <c r="F51" s="579"/>
    </row>
    <row r="52" spans="1:6" ht="13.5" x14ac:dyDescent="0.25">
      <c r="A52" s="132">
        <v>8151</v>
      </c>
      <c r="B52" s="143" t="s">
        <v>734</v>
      </c>
      <c r="C52" s="153"/>
      <c r="D52" s="577"/>
      <c r="E52" s="578"/>
      <c r="F52" s="553" t="s">
        <v>29</v>
      </c>
    </row>
    <row r="53" spans="1:6" ht="14.25" thickBot="1" x14ac:dyDescent="0.3">
      <c r="A53" s="154">
        <v>8152</v>
      </c>
      <c r="B53" s="155" t="s">
        <v>741</v>
      </c>
      <c r="C53" s="156"/>
      <c r="D53" s="586"/>
      <c r="E53" s="587"/>
      <c r="F53" s="588"/>
    </row>
    <row r="54" spans="1:6" ht="30" customHeight="1" thickBot="1" x14ac:dyDescent="0.3">
      <c r="A54" s="157">
        <v>8160</v>
      </c>
      <c r="B54" s="158" t="s">
        <v>742</v>
      </c>
      <c r="C54" s="159"/>
      <c r="D54" s="271">
        <f>+F54+E54</f>
        <v>247571.01610000001</v>
      </c>
      <c r="E54" s="278">
        <f>+E65</f>
        <v>7838</v>
      </c>
      <c r="F54" s="272">
        <f>+F65</f>
        <v>239733.01610000001</v>
      </c>
    </row>
    <row r="55" spans="1:6" ht="14.25" thickBot="1" x14ac:dyDescent="0.3">
      <c r="A55" s="160"/>
      <c r="B55" s="161" t="s">
        <v>22</v>
      </c>
      <c r="C55" s="162"/>
      <c r="D55" s="589"/>
      <c r="E55" s="590"/>
      <c r="F55" s="591"/>
    </row>
    <row r="56" spans="1:6" ht="27" customHeight="1" thickBot="1" x14ac:dyDescent="0.3">
      <c r="A56" s="157">
        <v>8161</v>
      </c>
      <c r="B56" s="163" t="s">
        <v>743</v>
      </c>
      <c r="C56" s="159"/>
      <c r="D56" s="592">
        <f>+F56</f>
        <v>0</v>
      </c>
      <c r="E56" s="593" t="s">
        <v>721</v>
      </c>
      <c r="F56" s="594">
        <f>+F60+F59+F58</f>
        <v>0</v>
      </c>
    </row>
    <row r="57" spans="1:6" ht="14.25" x14ac:dyDescent="0.25">
      <c r="A57" s="129"/>
      <c r="B57" s="164" t="s">
        <v>549</v>
      </c>
      <c r="C57" s="165"/>
      <c r="D57" s="595"/>
      <c r="E57" s="596"/>
      <c r="F57" s="597"/>
    </row>
    <row r="58" spans="1:6" ht="41.25" thickBot="1" x14ac:dyDescent="0.3">
      <c r="A58" s="132">
        <v>8162</v>
      </c>
      <c r="B58" s="143" t="s">
        <v>744</v>
      </c>
      <c r="C58" s="153" t="s">
        <v>745</v>
      </c>
      <c r="D58" s="598"/>
      <c r="E58" s="182" t="s">
        <v>721</v>
      </c>
      <c r="F58" s="553"/>
    </row>
    <row r="59" spans="1:6" ht="97.5" customHeight="1" thickBot="1" x14ac:dyDescent="0.3">
      <c r="A59" s="166">
        <v>8163</v>
      </c>
      <c r="B59" s="143" t="s">
        <v>746</v>
      </c>
      <c r="C59" s="153" t="s">
        <v>745</v>
      </c>
      <c r="D59" s="592"/>
      <c r="E59" s="593" t="s">
        <v>721</v>
      </c>
      <c r="F59" s="594"/>
    </row>
    <row r="60" spans="1:6" ht="27.75" thickBot="1" x14ac:dyDescent="0.3">
      <c r="A60" s="154">
        <v>8164</v>
      </c>
      <c r="B60" s="155" t="s">
        <v>747</v>
      </c>
      <c r="C60" s="156" t="s">
        <v>748</v>
      </c>
      <c r="D60" s="599"/>
      <c r="E60" s="600" t="s">
        <v>721</v>
      </c>
      <c r="F60" s="601"/>
    </row>
    <row r="61" spans="1:6" ht="17.25" customHeight="1" thickBot="1" x14ac:dyDescent="0.3">
      <c r="A61" s="157">
        <v>8170</v>
      </c>
      <c r="B61" s="163" t="s">
        <v>749</v>
      </c>
      <c r="C61" s="159"/>
      <c r="D61" s="120"/>
      <c r="E61" s="593"/>
      <c r="F61" s="602"/>
    </row>
    <row r="62" spans="1:6" ht="14.25" x14ac:dyDescent="0.25">
      <c r="A62" s="129"/>
      <c r="B62" s="164" t="s">
        <v>549</v>
      </c>
      <c r="C62" s="165"/>
      <c r="D62" s="603"/>
      <c r="E62" s="596"/>
      <c r="F62" s="604"/>
    </row>
    <row r="63" spans="1:6" ht="27" customHeight="1" x14ac:dyDescent="0.25">
      <c r="A63" s="132">
        <v>8171</v>
      </c>
      <c r="B63" s="143" t="s">
        <v>750</v>
      </c>
      <c r="C63" s="153" t="s">
        <v>751</v>
      </c>
      <c r="D63" s="598"/>
      <c r="E63" s="182"/>
      <c r="F63" s="553"/>
    </row>
    <row r="64" spans="1:6" ht="14.25" thickBot="1" x14ac:dyDescent="0.3">
      <c r="A64" s="132">
        <v>8172</v>
      </c>
      <c r="B64" s="141" t="s">
        <v>752</v>
      </c>
      <c r="C64" s="153" t="s">
        <v>753</v>
      </c>
      <c r="D64" s="598"/>
      <c r="E64" s="182"/>
      <c r="F64" s="553"/>
    </row>
    <row r="65" spans="1:7" ht="27.75" thickBot="1" x14ac:dyDescent="0.3">
      <c r="A65" s="157">
        <v>8190</v>
      </c>
      <c r="B65" s="167" t="s">
        <v>754</v>
      </c>
      <c r="C65" s="168"/>
      <c r="D65" s="623">
        <f>+F65+E65</f>
        <v>247571.01610000001</v>
      </c>
      <c r="E65" s="273">
        <f>+E67-E70</f>
        <v>7838</v>
      </c>
      <c r="F65" s="619">
        <f>+F71</f>
        <v>239733.01610000001</v>
      </c>
    </row>
    <row r="66" spans="1:7" ht="14.25" x14ac:dyDescent="0.25">
      <c r="A66" s="160"/>
      <c r="B66" s="140" t="s">
        <v>422</v>
      </c>
      <c r="C66" s="71"/>
      <c r="D66" s="605"/>
      <c r="E66" s="606"/>
      <c r="F66" s="607"/>
    </row>
    <row r="67" spans="1:7" ht="32.25" customHeight="1" x14ac:dyDescent="0.25">
      <c r="A67" s="169">
        <v>8191</v>
      </c>
      <c r="B67" s="164" t="s">
        <v>755</v>
      </c>
      <c r="C67" s="170">
        <v>9320</v>
      </c>
      <c r="D67" s="608">
        <f>+E67</f>
        <v>186703.95110000001</v>
      </c>
      <c r="E67" s="609">
        <v>186703.95110000001</v>
      </c>
      <c r="F67" s="554" t="s">
        <v>29</v>
      </c>
    </row>
    <row r="68" spans="1:7" ht="13.5" x14ac:dyDescent="0.25">
      <c r="A68" s="136"/>
      <c r="B68" s="140" t="s">
        <v>48</v>
      </c>
      <c r="C68" s="171"/>
      <c r="D68" s="598"/>
      <c r="E68" s="555"/>
      <c r="F68" s="553"/>
    </row>
    <row r="69" spans="1:7" ht="54.75" customHeight="1" thickBot="1" x14ac:dyDescent="0.3">
      <c r="A69" s="244">
        <v>8192</v>
      </c>
      <c r="B69" s="145" t="s">
        <v>756</v>
      </c>
      <c r="C69" s="245"/>
      <c r="D69" s="610">
        <f>+E69</f>
        <v>7838</v>
      </c>
      <c r="E69" s="611">
        <f>7074+764</f>
        <v>7838</v>
      </c>
      <c r="F69" s="246" t="s">
        <v>721</v>
      </c>
    </row>
    <row r="70" spans="1:7" ht="35.25" customHeight="1" x14ac:dyDescent="0.25">
      <c r="A70" s="169">
        <v>8193</v>
      </c>
      <c r="B70" s="241" t="s">
        <v>757</v>
      </c>
      <c r="C70" s="242"/>
      <c r="D70" s="612">
        <f>+E70</f>
        <v>178865.95110000001</v>
      </c>
      <c r="E70" s="622">
        <f>+E67-E69</f>
        <v>178865.95110000001</v>
      </c>
      <c r="F70" s="243" t="s">
        <v>29</v>
      </c>
    </row>
    <row r="71" spans="1:7" ht="28.5" customHeight="1" x14ac:dyDescent="0.25">
      <c r="A71" s="136">
        <v>8194</v>
      </c>
      <c r="B71" s="172" t="s">
        <v>758</v>
      </c>
      <c r="C71" s="173">
        <v>9330</v>
      </c>
      <c r="D71" s="274">
        <f>+F71</f>
        <v>239733.01610000001</v>
      </c>
      <c r="E71" s="234" t="s">
        <v>721</v>
      </c>
      <c r="F71" s="270">
        <f>+F73+F74</f>
        <v>239733.01610000001</v>
      </c>
    </row>
    <row r="72" spans="1:7" ht="13.5" x14ac:dyDescent="0.25">
      <c r="A72" s="136"/>
      <c r="B72" s="140" t="s">
        <v>48</v>
      </c>
      <c r="C72" s="173"/>
      <c r="D72" s="183"/>
      <c r="E72" s="182"/>
      <c r="F72" s="553"/>
    </row>
    <row r="73" spans="1:7" ht="40.5" x14ac:dyDescent="0.25">
      <c r="A73" s="136">
        <v>8195</v>
      </c>
      <c r="B73" s="143" t="s">
        <v>759</v>
      </c>
      <c r="C73" s="173"/>
      <c r="D73" s="274">
        <f>+F73</f>
        <v>60867.065000000002</v>
      </c>
      <c r="E73" s="234" t="s">
        <v>721</v>
      </c>
      <c r="F73" s="270">
        <v>60867.065000000002</v>
      </c>
      <c r="G73" s="270"/>
    </row>
    <row r="74" spans="1:7" ht="40.5" x14ac:dyDescent="0.25">
      <c r="A74" s="174">
        <v>8196</v>
      </c>
      <c r="B74" s="143" t="s">
        <v>760</v>
      </c>
      <c r="C74" s="173"/>
      <c r="D74" s="274">
        <f>+F74</f>
        <v>178865.95110000001</v>
      </c>
      <c r="E74" s="276" t="s">
        <v>721</v>
      </c>
      <c r="F74" s="455">
        <v>178865.95110000001</v>
      </c>
    </row>
    <row r="75" spans="1:7" ht="30" customHeight="1" x14ac:dyDescent="0.2">
      <c r="A75" s="136">
        <v>8197</v>
      </c>
      <c r="B75" s="175" t="s">
        <v>761</v>
      </c>
      <c r="C75" s="176"/>
      <c r="D75" s="183" t="s">
        <v>721</v>
      </c>
      <c r="E75" s="184" t="s">
        <v>721</v>
      </c>
      <c r="F75" s="185"/>
    </row>
    <row r="76" spans="1:7" ht="45" customHeight="1" thickBot="1" x14ac:dyDescent="0.25">
      <c r="A76" s="244">
        <v>8198</v>
      </c>
      <c r="B76" s="263" t="s">
        <v>762</v>
      </c>
      <c r="C76" s="264"/>
      <c r="D76" s="265" t="s">
        <v>721</v>
      </c>
      <c r="E76" s="613"/>
      <c r="F76" s="614"/>
    </row>
    <row r="77" spans="1:7" ht="57" customHeight="1" x14ac:dyDescent="0.2">
      <c r="A77" s="266">
        <v>8199</v>
      </c>
      <c r="B77" s="267" t="s">
        <v>763</v>
      </c>
      <c r="C77" s="268"/>
      <c r="D77" s="615"/>
      <c r="E77" s="616"/>
      <c r="F77" s="617"/>
    </row>
    <row r="78" spans="1:7" ht="40.5" x14ac:dyDescent="0.2">
      <c r="A78" s="136" t="s">
        <v>764</v>
      </c>
      <c r="B78" s="178" t="s">
        <v>765</v>
      </c>
      <c r="C78" s="177"/>
      <c r="D78" s="183"/>
      <c r="E78" s="184" t="s">
        <v>721</v>
      </c>
      <c r="F78" s="553"/>
    </row>
    <row r="79" spans="1:7" ht="17.25" customHeight="1" x14ac:dyDescent="0.25">
      <c r="A79" s="136">
        <v>8200</v>
      </c>
      <c r="B79" s="133" t="s">
        <v>766</v>
      </c>
      <c r="C79" s="171"/>
      <c r="D79" s="598"/>
      <c r="E79" s="555"/>
      <c r="F79" s="553"/>
    </row>
    <row r="80" spans="1:7" ht="13.5" x14ac:dyDescent="0.25">
      <c r="A80" s="136"/>
      <c r="B80" s="135" t="s">
        <v>22</v>
      </c>
      <c r="C80" s="171"/>
      <c r="D80" s="598"/>
      <c r="E80" s="555"/>
      <c r="F80" s="553"/>
    </row>
    <row r="81" spans="1:7" ht="17.25" customHeight="1" x14ac:dyDescent="0.25">
      <c r="A81" s="136">
        <v>8210</v>
      </c>
      <c r="B81" s="179" t="s">
        <v>767</v>
      </c>
      <c r="C81" s="171"/>
      <c r="D81" s="598"/>
      <c r="E81" s="182"/>
      <c r="F81" s="553"/>
    </row>
    <row r="82" spans="1:7" ht="13.5" x14ac:dyDescent="0.25">
      <c r="A82" s="132"/>
      <c r="B82" s="143" t="s">
        <v>22</v>
      </c>
      <c r="C82" s="171"/>
      <c r="D82" s="598"/>
      <c r="E82" s="182"/>
      <c r="F82" s="553"/>
    </row>
    <row r="83" spans="1:7" ht="29.25" customHeight="1" x14ac:dyDescent="0.25">
      <c r="A83" s="136">
        <v>8211</v>
      </c>
      <c r="B83" s="139" t="s">
        <v>768</v>
      </c>
      <c r="C83" s="171"/>
      <c r="D83" s="598"/>
      <c r="E83" s="182" t="s">
        <v>721</v>
      </c>
      <c r="F83" s="553"/>
    </row>
    <row r="84" spans="1:7" ht="13.5" x14ac:dyDescent="0.25">
      <c r="A84" s="136"/>
      <c r="B84" s="140" t="s">
        <v>48</v>
      </c>
      <c r="C84" s="171"/>
      <c r="D84" s="598"/>
      <c r="E84" s="182"/>
      <c r="F84" s="553"/>
    </row>
    <row r="85" spans="1:7" ht="13.5" x14ac:dyDescent="0.25">
      <c r="A85" s="136">
        <v>8212</v>
      </c>
      <c r="B85" s="141" t="s">
        <v>722</v>
      </c>
      <c r="C85" s="153" t="s">
        <v>769</v>
      </c>
      <c r="D85" s="598"/>
      <c r="E85" s="182" t="s">
        <v>721</v>
      </c>
      <c r="F85" s="553"/>
    </row>
    <row r="86" spans="1:7" ht="13.5" x14ac:dyDescent="0.25">
      <c r="A86" s="136">
        <v>8213</v>
      </c>
      <c r="B86" s="141" t="s">
        <v>724</v>
      </c>
      <c r="C86" s="153" t="s">
        <v>770</v>
      </c>
      <c r="D86" s="598"/>
      <c r="E86" s="182" t="s">
        <v>721</v>
      </c>
      <c r="F86" s="553"/>
    </row>
    <row r="87" spans="1:7" ht="27" x14ac:dyDescent="0.25">
      <c r="A87" s="136">
        <v>8220</v>
      </c>
      <c r="B87" s="139" t="s">
        <v>771</v>
      </c>
      <c r="C87" s="171"/>
      <c r="D87" s="598"/>
      <c r="E87" s="555"/>
      <c r="F87" s="553"/>
    </row>
    <row r="88" spans="1:7" ht="13.5" x14ac:dyDescent="0.25">
      <c r="A88" s="136"/>
      <c r="B88" s="140" t="s">
        <v>22</v>
      </c>
      <c r="C88" s="171"/>
      <c r="D88" s="598"/>
      <c r="E88" s="555"/>
      <c r="F88" s="553"/>
    </row>
    <row r="89" spans="1:7" ht="13.5" x14ac:dyDescent="0.25">
      <c r="A89" s="136">
        <v>8221</v>
      </c>
      <c r="B89" s="139" t="s">
        <v>772</v>
      </c>
      <c r="C89" s="171"/>
      <c r="D89" s="598"/>
      <c r="E89" s="182" t="s">
        <v>721</v>
      </c>
      <c r="F89" s="553"/>
    </row>
    <row r="90" spans="1:7" ht="13.5" x14ac:dyDescent="0.25">
      <c r="A90" s="136"/>
      <c r="B90" s="140" t="s">
        <v>549</v>
      </c>
      <c r="C90" s="171"/>
      <c r="D90" s="598"/>
      <c r="E90" s="182"/>
      <c r="F90" s="553"/>
    </row>
    <row r="91" spans="1:7" ht="13.5" x14ac:dyDescent="0.25">
      <c r="A91" s="132">
        <v>8222</v>
      </c>
      <c r="B91" s="143" t="s">
        <v>773</v>
      </c>
      <c r="C91" s="153" t="s">
        <v>774</v>
      </c>
      <c r="D91" s="598"/>
      <c r="E91" s="182" t="s">
        <v>721</v>
      </c>
      <c r="F91" s="553"/>
    </row>
    <row r="92" spans="1:7" ht="16.5" customHeight="1" x14ac:dyDescent="0.25">
      <c r="A92" s="132">
        <v>8230</v>
      </c>
      <c r="B92" s="143" t="s">
        <v>775</v>
      </c>
      <c r="C92" s="153" t="s">
        <v>776</v>
      </c>
      <c r="D92" s="598"/>
      <c r="E92" s="182" t="s">
        <v>721</v>
      </c>
      <c r="F92" s="553"/>
    </row>
    <row r="93" spans="1:7" ht="15" customHeight="1" x14ac:dyDescent="0.25">
      <c r="A93" s="132">
        <v>8240</v>
      </c>
      <c r="B93" s="139" t="s">
        <v>777</v>
      </c>
      <c r="C93" s="171"/>
      <c r="D93" s="598"/>
      <c r="E93" s="555"/>
      <c r="F93" s="553"/>
    </row>
    <row r="94" spans="1:7" ht="13.5" x14ac:dyDescent="0.25">
      <c r="A94" s="136"/>
      <c r="B94" s="140" t="s">
        <v>549</v>
      </c>
      <c r="C94" s="171"/>
      <c r="D94" s="598"/>
      <c r="E94" s="555"/>
      <c r="F94" s="553"/>
    </row>
    <row r="95" spans="1:7" ht="13.5" x14ac:dyDescent="0.25">
      <c r="A95" s="132">
        <v>8241</v>
      </c>
      <c r="B95" s="143" t="s">
        <v>778</v>
      </c>
      <c r="C95" s="153" t="s">
        <v>774</v>
      </c>
      <c r="D95" s="598"/>
      <c r="E95" s="555"/>
      <c r="F95" s="553"/>
    </row>
    <row r="96" spans="1:7" ht="14.25" customHeight="1" thickBot="1" x14ac:dyDescent="0.3">
      <c r="A96" s="144">
        <v>8250</v>
      </c>
      <c r="B96" s="145" t="s">
        <v>779</v>
      </c>
      <c r="C96" s="180" t="s">
        <v>776</v>
      </c>
      <c r="D96" s="580"/>
      <c r="E96" s="581"/>
      <c r="F96" s="582"/>
      <c r="G96" s="55"/>
    </row>
    <row r="97" spans="2:6" x14ac:dyDescent="0.2">
      <c r="B97" s="48"/>
    </row>
    <row r="98" spans="2:6" ht="13.5" x14ac:dyDescent="0.2">
      <c r="B98" s="259"/>
      <c r="C98" s="233"/>
      <c r="D98" s="693"/>
      <c r="E98" s="693"/>
      <c r="F98" s="693"/>
    </row>
    <row r="99" spans="2:6" ht="13.5" x14ac:dyDescent="0.2">
      <c r="B99" s="6"/>
      <c r="C99" s="6"/>
      <c r="D99" s="618"/>
      <c r="E99" s="73"/>
      <c r="F99" s="618"/>
    </row>
    <row r="100" spans="2:6" ht="13.5" x14ac:dyDescent="0.2">
      <c r="B100" s="258"/>
      <c r="C100" s="258"/>
      <c r="D100" s="708"/>
      <c r="E100" s="708"/>
      <c r="F100" s="708"/>
    </row>
    <row r="102" spans="2:6" x14ac:dyDescent="0.2">
      <c r="B102" s="48"/>
    </row>
    <row r="103" spans="2:6" x14ac:dyDescent="0.2">
      <c r="B103" s="48"/>
    </row>
    <row r="104" spans="2:6" x14ac:dyDescent="0.2">
      <c r="B104" s="48"/>
    </row>
    <row r="105" spans="2:6" x14ac:dyDescent="0.2">
      <c r="B105" s="48"/>
    </row>
    <row r="106" spans="2:6" x14ac:dyDescent="0.2">
      <c r="B106" s="48"/>
    </row>
    <row r="107" spans="2:6" x14ac:dyDescent="0.2">
      <c r="B107" s="48"/>
    </row>
    <row r="108" spans="2:6" x14ac:dyDescent="0.2">
      <c r="B108" s="48"/>
    </row>
    <row r="109" spans="2:6" x14ac:dyDescent="0.2">
      <c r="B109" s="48"/>
    </row>
    <row r="110" spans="2:6" x14ac:dyDescent="0.2">
      <c r="B110" s="48"/>
    </row>
    <row r="111" spans="2:6" x14ac:dyDescent="0.2">
      <c r="B111" s="48"/>
    </row>
    <row r="112" spans="2:6" x14ac:dyDescent="0.2">
      <c r="B112" s="48"/>
    </row>
    <row r="113" spans="2:2" x14ac:dyDescent="0.2">
      <c r="B113" s="48"/>
    </row>
    <row r="114" spans="2:2" x14ac:dyDescent="0.2">
      <c r="B114" s="48"/>
    </row>
    <row r="115" spans="2:2" x14ac:dyDescent="0.2">
      <c r="B115" s="48"/>
    </row>
    <row r="116" spans="2:2" x14ac:dyDescent="0.2">
      <c r="B116" s="48"/>
    </row>
    <row r="117" spans="2:2" x14ac:dyDescent="0.2">
      <c r="B117" s="48"/>
    </row>
    <row r="118" spans="2:2" x14ac:dyDescent="0.2">
      <c r="B118" s="48"/>
    </row>
    <row r="119" spans="2:2" x14ac:dyDescent="0.2">
      <c r="B119" s="48"/>
    </row>
    <row r="120" spans="2:2" x14ac:dyDescent="0.2">
      <c r="B120" s="48"/>
    </row>
    <row r="121" spans="2:2" x14ac:dyDescent="0.2">
      <c r="B121" s="48"/>
    </row>
    <row r="122" spans="2:2" x14ac:dyDescent="0.2">
      <c r="B122" s="48"/>
    </row>
    <row r="123" spans="2:2" x14ac:dyDescent="0.2">
      <c r="B123" s="48"/>
    </row>
    <row r="124" spans="2:2" x14ac:dyDescent="0.2">
      <c r="B124" s="48"/>
    </row>
    <row r="125" spans="2:2" x14ac:dyDescent="0.2">
      <c r="B125" s="48"/>
    </row>
    <row r="126" spans="2:2" x14ac:dyDescent="0.2">
      <c r="B126" s="48"/>
    </row>
    <row r="127" spans="2:2" x14ac:dyDescent="0.2">
      <c r="B127" s="48"/>
    </row>
    <row r="128" spans="2:2" x14ac:dyDescent="0.2">
      <c r="B128" s="48"/>
    </row>
    <row r="129" spans="2:2" x14ac:dyDescent="0.2">
      <c r="B129" s="48"/>
    </row>
    <row r="130" spans="2:2" x14ac:dyDescent="0.2">
      <c r="B130" s="48"/>
    </row>
    <row r="131" spans="2:2" x14ac:dyDescent="0.2">
      <c r="B131" s="48"/>
    </row>
    <row r="132" spans="2:2" x14ac:dyDescent="0.2">
      <c r="B132" s="48"/>
    </row>
    <row r="133" spans="2:2" x14ac:dyDescent="0.2">
      <c r="B133" s="48"/>
    </row>
    <row r="134" spans="2:2" x14ac:dyDescent="0.2">
      <c r="B134" s="48"/>
    </row>
    <row r="135" spans="2:2" x14ac:dyDescent="0.2">
      <c r="B135" s="48"/>
    </row>
    <row r="136" spans="2:2" x14ac:dyDescent="0.2">
      <c r="B136" s="48"/>
    </row>
    <row r="137" spans="2:2" x14ac:dyDescent="0.2">
      <c r="B137" s="48"/>
    </row>
    <row r="138" spans="2:2" x14ac:dyDescent="0.2">
      <c r="B138" s="48"/>
    </row>
    <row r="139" spans="2:2" x14ac:dyDescent="0.2">
      <c r="B139" s="48"/>
    </row>
    <row r="140" spans="2:2" x14ac:dyDescent="0.2">
      <c r="B140" s="48"/>
    </row>
    <row r="141" spans="2:2" x14ac:dyDescent="0.2">
      <c r="B141" s="48"/>
    </row>
    <row r="142" spans="2:2" x14ac:dyDescent="0.2">
      <c r="B142" s="48"/>
    </row>
    <row r="143" spans="2:2" x14ac:dyDescent="0.2">
      <c r="B143" s="48"/>
    </row>
    <row r="144" spans="2:2" x14ac:dyDescent="0.2">
      <c r="B144" s="48"/>
    </row>
    <row r="145" spans="2:2" x14ac:dyDescent="0.2">
      <c r="B145" s="48"/>
    </row>
    <row r="146" spans="2:2" x14ac:dyDescent="0.2">
      <c r="B146" s="48"/>
    </row>
    <row r="147" spans="2:2" x14ac:dyDescent="0.2">
      <c r="B147" s="48"/>
    </row>
    <row r="148" spans="2:2" x14ac:dyDescent="0.2">
      <c r="B148" s="48"/>
    </row>
    <row r="149" spans="2:2" x14ac:dyDescent="0.2">
      <c r="B149" s="48"/>
    </row>
    <row r="150" spans="2:2" x14ac:dyDescent="0.2">
      <c r="B150" s="48"/>
    </row>
    <row r="151" spans="2:2" x14ac:dyDescent="0.2">
      <c r="B151" s="48"/>
    </row>
    <row r="152" spans="2:2" x14ac:dyDescent="0.2">
      <c r="B152" s="48"/>
    </row>
    <row r="153" spans="2:2" x14ac:dyDescent="0.2">
      <c r="B153" s="48"/>
    </row>
    <row r="154" spans="2:2" x14ac:dyDescent="0.2">
      <c r="B154" s="48"/>
    </row>
    <row r="155" spans="2:2" x14ac:dyDescent="0.2">
      <c r="B155" s="48"/>
    </row>
    <row r="156" spans="2:2" x14ac:dyDescent="0.2">
      <c r="B156" s="48"/>
    </row>
    <row r="157" spans="2:2" x14ac:dyDescent="0.2">
      <c r="B157" s="48"/>
    </row>
    <row r="158" spans="2:2" x14ac:dyDescent="0.2">
      <c r="B158" s="48"/>
    </row>
    <row r="159" spans="2:2" x14ac:dyDescent="0.2">
      <c r="B159" s="48"/>
    </row>
    <row r="160" spans="2:2" x14ac:dyDescent="0.2">
      <c r="B160" s="48"/>
    </row>
    <row r="161" spans="2:2" x14ac:dyDescent="0.2">
      <c r="B161" s="48"/>
    </row>
    <row r="162" spans="2:2" x14ac:dyDescent="0.2">
      <c r="B162" s="48"/>
    </row>
    <row r="163" spans="2:2" x14ac:dyDescent="0.2">
      <c r="B163" s="48"/>
    </row>
    <row r="164" spans="2:2" x14ac:dyDescent="0.2">
      <c r="B164" s="48"/>
    </row>
    <row r="165" spans="2:2" x14ac:dyDescent="0.2">
      <c r="B165" s="48"/>
    </row>
    <row r="166" spans="2:2" x14ac:dyDescent="0.2">
      <c r="B166" s="48"/>
    </row>
    <row r="167" spans="2:2" x14ac:dyDescent="0.2">
      <c r="B167" s="48"/>
    </row>
    <row r="168" spans="2:2" x14ac:dyDescent="0.2">
      <c r="B168" s="48"/>
    </row>
    <row r="169" spans="2:2" x14ac:dyDescent="0.2">
      <c r="B169" s="48"/>
    </row>
    <row r="170" spans="2:2" x14ac:dyDescent="0.2">
      <c r="B170" s="48"/>
    </row>
    <row r="171" spans="2:2" x14ac:dyDescent="0.2">
      <c r="B171" s="48"/>
    </row>
    <row r="172" spans="2:2" x14ac:dyDescent="0.2">
      <c r="B172" s="48"/>
    </row>
    <row r="173" spans="2:2" x14ac:dyDescent="0.2">
      <c r="B173" s="48"/>
    </row>
    <row r="174" spans="2:2" x14ac:dyDescent="0.2">
      <c r="B174" s="48"/>
    </row>
    <row r="175" spans="2:2" x14ac:dyDescent="0.2">
      <c r="B175" s="48"/>
    </row>
    <row r="176" spans="2:2" x14ac:dyDescent="0.2">
      <c r="B176" s="48"/>
    </row>
    <row r="177" spans="2:2" x14ac:dyDescent="0.2">
      <c r="B177" s="48"/>
    </row>
    <row r="178" spans="2:2" x14ac:dyDescent="0.2">
      <c r="B178" s="48"/>
    </row>
    <row r="179" spans="2:2" x14ac:dyDescent="0.2">
      <c r="B179" s="48"/>
    </row>
    <row r="180" spans="2:2" x14ac:dyDescent="0.2">
      <c r="B180" s="48"/>
    </row>
    <row r="181" spans="2:2" x14ac:dyDescent="0.2">
      <c r="B181" s="48"/>
    </row>
    <row r="182" spans="2:2" x14ac:dyDescent="0.2">
      <c r="B182" s="48"/>
    </row>
    <row r="183" spans="2:2" x14ac:dyDescent="0.2">
      <c r="B183" s="48"/>
    </row>
    <row r="184" spans="2:2" x14ac:dyDescent="0.2">
      <c r="B184" s="48"/>
    </row>
    <row r="185" spans="2:2" x14ac:dyDescent="0.2">
      <c r="B185" s="48"/>
    </row>
    <row r="186" spans="2:2" x14ac:dyDescent="0.2">
      <c r="B186" s="48"/>
    </row>
    <row r="187" spans="2:2" x14ac:dyDescent="0.2">
      <c r="B187" s="48"/>
    </row>
    <row r="188" spans="2:2" x14ac:dyDescent="0.2">
      <c r="B188" s="48"/>
    </row>
    <row r="189" spans="2:2" x14ac:dyDescent="0.2">
      <c r="B189" s="48"/>
    </row>
    <row r="190" spans="2:2" x14ac:dyDescent="0.2">
      <c r="B190" s="48"/>
    </row>
    <row r="191" spans="2:2" x14ac:dyDescent="0.2">
      <c r="B191" s="48"/>
    </row>
    <row r="192" spans="2:2" x14ac:dyDescent="0.2">
      <c r="B192" s="48"/>
    </row>
    <row r="193" spans="2:2" x14ac:dyDescent="0.2">
      <c r="B193" s="48"/>
    </row>
    <row r="194" spans="2:2" x14ac:dyDescent="0.2">
      <c r="B194" s="48"/>
    </row>
    <row r="195" spans="2:2" x14ac:dyDescent="0.2">
      <c r="B195" s="48"/>
    </row>
    <row r="196" spans="2:2" x14ac:dyDescent="0.2">
      <c r="B196" s="48"/>
    </row>
    <row r="197" spans="2:2" x14ac:dyDescent="0.2">
      <c r="B197" s="48"/>
    </row>
    <row r="198" spans="2:2" x14ac:dyDescent="0.2">
      <c r="B198" s="48"/>
    </row>
    <row r="199" spans="2:2" x14ac:dyDescent="0.2">
      <c r="B199" s="48"/>
    </row>
    <row r="200" spans="2:2" x14ac:dyDescent="0.2">
      <c r="B200" s="48"/>
    </row>
    <row r="201" spans="2:2" x14ac:dyDescent="0.2">
      <c r="B201" s="48"/>
    </row>
    <row r="202" spans="2:2" x14ac:dyDescent="0.2">
      <c r="B202" s="48"/>
    </row>
    <row r="203" spans="2:2" x14ac:dyDescent="0.2">
      <c r="B203" s="48"/>
    </row>
    <row r="204" spans="2:2" x14ac:dyDescent="0.2">
      <c r="B204" s="48"/>
    </row>
    <row r="205" spans="2:2" x14ac:dyDescent="0.2">
      <c r="B205" s="48"/>
    </row>
    <row r="206" spans="2:2" x14ac:dyDescent="0.2">
      <c r="B206" s="48"/>
    </row>
    <row r="207" spans="2:2" x14ac:dyDescent="0.2">
      <c r="B207" s="48"/>
    </row>
    <row r="208" spans="2:2" x14ac:dyDescent="0.2">
      <c r="B208" s="48"/>
    </row>
    <row r="209" spans="2:2" x14ac:dyDescent="0.2">
      <c r="B209" s="48"/>
    </row>
    <row r="210" spans="2:2" x14ac:dyDescent="0.2">
      <c r="B210" s="48"/>
    </row>
    <row r="211" spans="2:2" x14ac:dyDescent="0.2">
      <c r="B211" s="48"/>
    </row>
    <row r="212" spans="2:2" x14ac:dyDescent="0.2">
      <c r="B212" s="48"/>
    </row>
    <row r="213" spans="2:2" x14ac:dyDescent="0.2">
      <c r="B213" s="48"/>
    </row>
    <row r="214" spans="2:2" x14ac:dyDescent="0.2">
      <c r="B214" s="48"/>
    </row>
    <row r="215" spans="2:2" x14ac:dyDescent="0.2">
      <c r="B215" s="48"/>
    </row>
    <row r="216" spans="2:2" x14ac:dyDescent="0.2">
      <c r="B216" s="48"/>
    </row>
    <row r="217" spans="2:2" x14ac:dyDescent="0.2">
      <c r="B217" s="48"/>
    </row>
    <row r="218" spans="2:2" x14ac:dyDescent="0.2">
      <c r="B218" s="48"/>
    </row>
    <row r="219" spans="2:2" x14ac:dyDescent="0.2">
      <c r="B219" s="48"/>
    </row>
    <row r="220" spans="2:2" x14ac:dyDescent="0.2">
      <c r="B220" s="48"/>
    </row>
    <row r="221" spans="2:2" x14ac:dyDescent="0.2">
      <c r="B221" s="48"/>
    </row>
    <row r="222" spans="2:2" x14ac:dyDescent="0.2">
      <c r="B222" s="48"/>
    </row>
    <row r="223" spans="2:2" x14ac:dyDescent="0.2">
      <c r="B223" s="48"/>
    </row>
    <row r="224" spans="2:2" x14ac:dyDescent="0.2">
      <c r="B224" s="48"/>
    </row>
    <row r="225" spans="2:2" x14ac:dyDescent="0.2">
      <c r="B225" s="48"/>
    </row>
    <row r="226" spans="2:2" x14ac:dyDescent="0.2">
      <c r="B226" s="48"/>
    </row>
    <row r="227" spans="2:2" x14ac:dyDescent="0.2">
      <c r="B227" s="48"/>
    </row>
    <row r="228" spans="2:2" x14ac:dyDescent="0.2">
      <c r="B228" s="48"/>
    </row>
    <row r="229" spans="2:2" x14ac:dyDescent="0.2">
      <c r="B229" s="48"/>
    </row>
    <row r="230" spans="2:2" x14ac:dyDescent="0.2">
      <c r="B230" s="48"/>
    </row>
    <row r="231" spans="2:2" x14ac:dyDescent="0.2">
      <c r="B231" s="48"/>
    </row>
    <row r="232" spans="2:2" x14ac:dyDescent="0.2">
      <c r="B232" s="48"/>
    </row>
    <row r="233" spans="2:2" x14ac:dyDescent="0.2">
      <c r="B233" s="48"/>
    </row>
    <row r="234" spans="2:2" x14ac:dyDescent="0.2">
      <c r="B234" s="48"/>
    </row>
    <row r="235" spans="2:2" x14ac:dyDescent="0.2">
      <c r="B235" s="48"/>
    </row>
    <row r="236" spans="2:2" x14ac:dyDescent="0.2">
      <c r="B236" s="48"/>
    </row>
    <row r="237" spans="2:2" x14ac:dyDescent="0.2">
      <c r="B237" s="48"/>
    </row>
    <row r="238" spans="2:2" x14ac:dyDescent="0.2">
      <c r="B238" s="48"/>
    </row>
    <row r="239" spans="2:2" x14ac:dyDescent="0.2">
      <c r="B239" s="48"/>
    </row>
    <row r="240" spans="2:2" x14ac:dyDescent="0.2">
      <c r="B240" s="48"/>
    </row>
    <row r="241" spans="2:2" x14ac:dyDescent="0.2">
      <c r="B241" s="48"/>
    </row>
    <row r="242" spans="2:2" x14ac:dyDescent="0.2">
      <c r="B242" s="48"/>
    </row>
    <row r="243" spans="2:2" x14ac:dyDescent="0.2">
      <c r="B243" s="48"/>
    </row>
    <row r="244" spans="2:2" x14ac:dyDescent="0.2">
      <c r="B244" s="48"/>
    </row>
    <row r="245" spans="2:2" x14ac:dyDescent="0.2">
      <c r="B245" s="48"/>
    </row>
    <row r="246" spans="2:2" x14ac:dyDescent="0.2">
      <c r="B246" s="48"/>
    </row>
    <row r="247" spans="2:2" x14ac:dyDescent="0.2">
      <c r="B247" s="48"/>
    </row>
    <row r="248" spans="2:2" x14ac:dyDescent="0.2">
      <c r="B248" s="48"/>
    </row>
  </sheetData>
  <mergeCells count="19">
    <mergeCell ref="D100:F100"/>
    <mergeCell ref="D98:F98"/>
    <mergeCell ref="A19:A20"/>
    <mergeCell ref="B19:C19"/>
    <mergeCell ref="E19:F19"/>
    <mergeCell ref="D19:D20"/>
    <mergeCell ref="A17:F17"/>
    <mergeCell ref="B12:C13"/>
    <mergeCell ref="B14:C14"/>
    <mergeCell ref="B15:C15"/>
    <mergeCell ref="A16:F16"/>
    <mergeCell ref="A12:A13"/>
    <mergeCell ref="D12:D13"/>
    <mergeCell ref="D7:F7"/>
    <mergeCell ref="A8:F8"/>
    <mergeCell ref="A9:F9"/>
    <mergeCell ref="D1:F1"/>
    <mergeCell ref="D2:F4"/>
    <mergeCell ref="E6:F6"/>
  </mergeCells>
  <phoneticPr fontId="6" type="noConversion"/>
  <pageMargins left="0.23622047244094491" right="7.874015748031496E-2" top="0.11811023622047245" bottom="0.15748031496062992" header="0" footer="0"/>
  <pageSetup paperSize="9" scale="95" firstPageNumber="2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18"/>
  <sheetViews>
    <sheetView tabSelected="1" view="pageBreakPreview" topLeftCell="A502" zoomScaleNormal="100" zoomScaleSheetLayoutView="100" workbookViewId="0">
      <selection activeCell="R512" sqref="R512"/>
    </sheetView>
  </sheetViews>
  <sheetFormatPr defaultRowHeight="14.25" x14ac:dyDescent="0.2"/>
  <cols>
    <col min="1" max="1" width="6.42578125" style="188" customWidth="1"/>
    <col min="2" max="2" width="6.42578125" style="189" customWidth="1"/>
    <col min="3" max="3" width="6.28515625" style="190" customWidth="1"/>
    <col min="4" max="4" width="5.7109375" style="191" customWidth="1"/>
    <col min="5" max="5" width="56.28515625" style="11" customWidth="1"/>
    <col min="6" max="6" width="18.85546875" style="380" customWidth="1"/>
    <col min="7" max="7" width="21.140625" style="380" customWidth="1"/>
    <col min="8" max="8" width="18.140625" style="380" customWidth="1"/>
    <col min="9" max="9" width="0" style="188" hidden="1" customWidth="1"/>
    <col min="10" max="10" width="26.42578125" style="188" hidden="1" customWidth="1"/>
    <col min="11" max="12" width="13.140625" style="188" hidden="1" customWidth="1"/>
    <col min="13" max="13" width="12.42578125" style="188" hidden="1" customWidth="1"/>
    <col min="14" max="14" width="0" style="188" hidden="1" customWidth="1"/>
    <col min="15" max="15" width="15" style="188" hidden="1" customWidth="1"/>
    <col min="16" max="16" width="16.85546875" style="188" hidden="1" customWidth="1"/>
    <col min="17" max="17" width="4" style="188" hidden="1" customWidth="1"/>
    <col min="18" max="16384" width="9.140625" style="188"/>
  </cols>
  <sheetData>
    <row r="1" spans="1:14" s="55" customFormat="1" ht="12.75" x14ac:dyDescent="0.2">
      <c r="A1" s="54"/>
      <c r="B1" s="58"/>
      <c r="C1" s="54"/>
      <c r="D1" s="631"/>
      <c r="E1"/>
      <c r="F1" s="696"/>
      <c r="G1" s="660"/>
      <c r="H1" s="660"/>
    </row>
    <row r="2" spans="1:14" s="55" customFormat="1" ht="12.75" customHeight="1" x14ac:dyDescent="0.2">
      <c r="A2" s="54"/>
      <c r="B2" s="58"/>
      <c r="C2" s="54"/>
      <c r="D2" s="495"/>
      <c r="E2" s="495"/>
      <c r="F2" s="257"/>
      <c r="G2" s="257"/>
      <c r="H2" s="257"/>
    </row>
    <row r="3" spans="1:14" s="55" customFormat="1" ht="12.75" customHeight="1" x14ac:dyDescent="0.2">
      <c r="A3" s="54"/>
      <c r="B3" s="58"/>
      <c r="C3" s="54"/>
      <c r="D3" s="495"/>
      <c r="E3" s="495"/>
      <c r="F3" s="652"/>
      <c r="G3" s="652"/>
      <c r="H3" s="652"/>
    </row>
    <row r="4" spans="1:14" s="55" customFormat="1" ht="12.75" customHeight="1" x14ac:dyDescent="0.2">
      <c r="A4" s="54"/>
      <c r="B4" s="58"/>
      <c r="C4" s="54"/>
      <c r="D4" s="495"/>
      <c r="E4" s="495"/>
      <c r="F4" s="652"/>
      <c r="G4" s="652"/>
      <c r="H4" s="652"/>
    </row>
    <row r="5" spans="1:14" s="55" customFormat="1" ht="12.75" customHeight="1" x14ac:dyDescent="0.2">
      <c r="A5" s="54"/>
      <c r="B5" s="58"/>
      <c r="C5" s="54"/>
      <c r="D5" s="257"/>
      <c r="E5" s="257"/>
      <c r="F5" s="257"/>
      <c r="G5" s="257"/>
      <c r="H5" s="257"/>
    </row>
    <row r="6" spans="1:14" customFormat="1" ht="23.25" customHeight="1" x14ac:dyDescent="0.2">
      <c r="C6" s="38"/>
      <c r="D6" s="497"/>
      <c r="E6" s="631"/>
      <c r="F6" s="696" t="s">
        <v>862</v>
      </c>
      <c r="G6" s="660"/>
      <c r="H6" s="660"/>
    </row>
    <row r="7" spans="1:14" customFormat="1" ht="42" customHeight="1" x14ac:dyDescent="0.2">
      <c r="C7" s="38"/>
      <c r="D7" s="632"/>
      <c r="E7" s="633"/>
      <c r="F7" s="717" t="s">
        <v>864</v>
      </c>
      <c r="G7" s="695"/>
      <c r="H7" s="695"/>
    </row>
    <row r="8" spans="1:14" ht="32.25" customHeight="1" x14ac:dyDescent="0.3">
      <c r="A8" s="192"/>
      <c r="B8" s="209"/>
      <c r="C8" s="210"/>
      <c r="D8" s="211"/>
      <c r="E8" s="212"/>
      <c r="F8" s="499"/>
      <c r="G8" s="499"/>
      <c r="H8" s="499"/>
      <c r="L8" s="496"/>
      <c r="M8" s="496"/>
      <c r="N8" s="496"/>
    </row>
    <row r="9" spans="1:14" ht="39.75" hidden="1" customHeight="1" x14ac:dyDescent="0.3">
      <c r="A9" s="192"/>
      <c r="B9" s="209"/>
      <c r="C9" s="210"/>
      <c r="D9" s="211"/>
      <c r="E9" s="212"/>
      <c r="F9" s="661" t="s">
        <v>854</v>
      </c>
      <c r="G9" s="661"/>
      <c r="H9" s="661"/>
      <c r="L9" s="496"/>
      <c r="M9" s="496"/>
      <c r="N9" s="496"/>
    </row>
    <row r="10" spans="1:14" ht="15.75" customHeight="1" x14ac:dyDescent="0.3">
      <c r="A10" s="723" t="s">
        <v>780</v>
      </c>
      <c r="B10" s="723"/>
      <c r="C10" s="723"/>
      <c r="D10" s="723"/>
      <c r="E10" s="723"/>
      <c r="F10" s="723"/>
      <c r="G10" s="723"/>
      <c r="H10" s="723"/>
    </row>
    <row r="11" spans="1:14" ht="36" customHeight="1" x14ac:dyDescent="0.2">
      <c r="A11" s="724" t="s">
        <v>781</v>
      </c>
      <c r="B11" s="724"/>
      <c r="C11" s="724"/>
      <c r="D11" s="724"/>
      <c r="E11" s="724"/>
      <c r="F11" s="724"/>
      <c r="G11" s="724"/>
      <c r="H11" s="724"/>
    </row>
    <row r="12" spans="1:14" ht="17.25" customHeight="1" x14ac:dyDescent="0.2">
      <c r="A12" s="724"/>
      <c r="B12" s="724"/>
      <c r="C12" s="724"/>
      <c r="D12" s="724"/>
      <c r="E12" s="724"/>
      <c r="F12" s="724"/>
      <c r="G12" s="724"/>
      <c r="H12" s="724"/>
    </row>
    <row r="13" spans="1:14" ht="14.25" customHeight="1" x14ac:dyDescent="0.3">
      <c r="A13" s="192" t="s">
        <v>782</v>
      </c>
      <c r="B13" s="193"/>
      <c r="C13" s="194"/>
      <c r="D13" s="194"/>
      <c r="E13" s="195"/>
      <c r="F13" s="375"/>
      <c r="G13" s="727" t="s">
        <v>205</v>
      </c>
      <c r="H13" s="727"/>
    </row>
    <row r="14" spans="1:14" s="70" customFormat="1" ht="15" hidden="1" customHeight="1" x14ac:dyDescent="0.3">
      <c r="A14" s="192"/>
      <c r="B14" s="193"/>
      <c r="C14" s="194"/>
      <c r="D14" s="194"/>
      <c r="E14" s="196"/>
      <c r="F14" s="375"/>
      <c r="G14" s="375" t="s">
        <v>205</v>
      </c>
      <c r="H14" s="375"/>
    </row>
    <row r="15" spans="1:14" s="197" customFormat="1" ht="36" customHeight="1" x14ac:dyDescent="0.2">
      <c r="A15" s="657" t="s">
        <v>206</v>
      </c>
      <c r="B15" s="725" t="s">
        <v>783</v>
      </c>
      <c r="C15" s="726" t="s">
        <v>208</v>
      </c>
      <c r="D15" s="726" t="s">
        <v>209</v>
      </c>
      <c r="E15" s="718" t="s">
        <v>784</v>
      </c>
      <c r="F15" s="719" t="s">
        <v>785</v>
      </c>
      <c r="G15" s="721" t="s">
        <v>212</v>
      </c>
      <c r="H15" s="721"/>
    </row>
    <row r="16" spans="1:14" s="198" customFormat="1" ht="33" customHeight="1" x14ac:dyDescent="0.2">
      <c r="A16" s="657"/>
      <c r="B16" s="725"/>
      <c r="C16" s="726"/>
      <c r="D16" s="726"/>
      <c r="E16" s="718"/>
      <c r="F16" s="720"/>
      <c r="G16" s="443" t="s">
        <v>23</v>
      </c>
      <c r="H16" s="443" t="s">
        <v>24</v>
      </c>
      <c r="J16" s="381">
        <f>1102352.25-G18</f>
        <v>-367647.75</v>
      </c>
    </row>
    <row r="17" spans="1:17" s="199" customFormat="1" ht="12.75" customHeight="1" x14ac:dyDescent="0.2">
      <c r="A17" s="383">
        <v>1</v>
      </c>
      <c r="B17" s="383">
        <v>2</v>
      </c>
      <c r="C17" s="383">
        <v>3</v>
      </c>
      <c r="D17" s="383">
        <v>4</v>
      </c>
      <c r="E17" s="383">
        <v>5</v>
      </c>
      <c r="F17" s="384">
        <v>6</v>
      </c>
      <c r="G17" s="384">
        <v>7</v>
      </c>
      <c r="H17" s="384">
        <v>8</v>
      </c>
    </row>
    <row r="18" spans="1:17" s="69" customFormat="1" ht="42" x14ac:dyDescent="0.2">
      <c r="A18" s="444">
        <v>2000</v>
      </c>
      <c r="B18" s="385" t="s">
        <v>213</v>
      </c>
      <c r="C18" s="386" t="s">
        <v>29</v>
      </c>
      <c r="D18" s="386" t="s">
        <v>29</v>
      </c>
      <c r="E18" s="387" t="s">
        <v>786</v>
      </c>
      <c r="F18" s="450">
        <f>+G18+H18</f>
        <v>1811233.0164000001</v>
      </c>
      <c r="G18" s="471">
        <f>+G19+G104+G127+G163+G239+G287+G317+G362+G415+G464+G506</f>
        <v>1470000</v>
      </c>
      <c r="H18" s="451">
        <f>+H19+H104+H127+H163+H239+H287+H317+H362+H415+H464+H506</f>
        <v>341233.01639999996</v>
      </c>
      <c r="J18" s="372">
        <f>+F18-2000000</f>
        <v>-188766.98359999992</v>
      </c>
      <c r="K18" s="373">
        <f>+G18+923000</f>
        <v>2393000</v>
      </c>
      <c r="L18" s="373">
        <f>+F18-H163</f>
        <v>1821500</v>
      </c>
      <c r="M18" s="462">
        <f>+H18-'Sheet3 '!F237</f>
        <v>466500</v>
      </c>
      <c r="N18" s="69">
        <v>633839.52800000005</v>
      </c>
      <c r="O18" s="462">
        <f>+P18-H18</f>
        <v>221766.98360000004</v>
      </c>
      <c r="P18" s="462">
        <v>563000</v>
      </c>
      <c r="Q18" s="462"/>
    </row>
    <row r="19" spans="1:17" ht="67.5" customHeight="1" x14ac:dyDescent="0.2">
      <c r="A19" s="202">
        <v>2100</v>
      </c>
      <c r="B19" s="207" t="s">
        <v>215</v>
      </c>
      <c r="C19" s="201">
        <v>0</v>
      </c>
      <c r="D19" s="201">
        <v>0</v>
      </c>
      <c r="E19" s="387" t="s">
        <v>787</v>
      </c>
      <c r="F19" s="388">
        <f>+G19+H19</f>
        <v>645633.85</v>
      </c>
      <c r="G19" s="388">
        <f>+G21+G73</f>
        <v>596633.85</v>
      </c>
      <c r="H19" s="450">
        <f>+H21+H73</f>
        <v>49000</v>
      </c>
      <c r="J19" s="374">
        <f>923000-H18</f>
        <v>581766.98360000004</v>
      </c>
      <c r="O19" s="454"/>
      <c r="P19" s="454">
        <f>+G18-1217000</f>
        <v>253000</v>
      </c>
    </row>
    <row r="20" spans="1:17" s="200" customFormat="1" ht="16.5" x14ac:dyDescent="0.2">
      <c r="A20" s="390"/>
      <c r="B20" s="207"/>
      <c r="C20" s="201"/>
      <c r="D20" s="201"/>
      <c r="E20" s="391" t="s">
        <v>22</v>
      </c>
      <c r="F20" s="388">
        <f>+G20+H20</f>
        <v>0</v>
      </c>
      <c r="G20" s="392"/>
      <c r="H20" s="392"/>
    </row>
    <row r="21" spans="1:17" s="200" customFormat="1" ht="46.5" customHeight="1" x14ac:dyDescent="0.2">
      <c r="A21" s="390">
        <v>2110</v>
      </c>
      <c r="B21" s="207" t="s">
        <v>215</v>
      </c>
      <c r="C21" s="201">
        <v>1</v>
      </c>
      <c r="D21" s="201">
        <v>0</v>
      </c>
      <c r="E21" s="393" t="s">
        <v>218</v>
      </c>
      <c r="F21" s="388">
        <f>+G21+H21</f>
        <v>523780</v>
      </c>
      <c r="G21" s="388">
        <f>+G23</f>
        <v>514780</v>
      </c>
      <c r="H21" s="388">
        <f>+H23</f>
        <v>9000</v>
      </c>
      <c r="J21" s="404">
        <f>+F18+346255.95</f>
        <v>2157488.9664000003</v>
      </c>
    </row>
    <row r="22" spans="1:17" ht="15" customHeight="1" x14ac:dyDescent="0.2">
      <c r="A22" s="390"/>
      <c r="B22" s="207"/>
      <c r="C22" s="201"/>
      <c r="D22" s="201"/>
      <c r="E22" s="391" t="s">
        <v>48</v>
      </c>
      <c r="F22" s="388"/>
      <c r="G22" s="376"/>
      <c r="H22" s="376"/>
    </row>
    <row r="23" spans="1:17" ht="18.75" customHeight="1" x14ac:dyDescent="0.2">
      <c r="A23" s="390">
        <v>2111</v>
      </c>
      <c r="B23" s="213" t="s">
        <v>215</v>
      </c>
      <c r="C23" s="202">
        <v>1</v>
      </c>
      <c r="D23" s="202">
        <v>1</v>
      </c>
      <c r="E23" s="391" t="s">
        <v>219</v>
      </c>
      <c r="F23" s="388">
        <f>+G23+H23</f>
        <v>523780</v>
      </c>
      <c r="G23" s="376">
        <f>+G25+G26+G27+G28+G29+G30+G31+G32+G33+G34+G35+G36+G37+G38+G39+G40+G41+G42+G43+G44+G45+G46</f>
        <v>514780</v>
      </c>
      <c r="H23" s="376">
        <f>+H46</f>
        <v>9000</v>
      </c>
    </row>
    <row r="24" spans="1:17" ht="33.75" customHeight="1" x14ac:dyDescent="0.2">
      <c r="A24" s="390"/>
      <c r="B24" s="213"/>
      <c r="C24" s="202"/>
      <c r="D24" s="202"/>
      <c r="E24" s="391" t="s">
        <v>788</v>
      </c>
      <c r="F24" s="376"/>
      <c r="G24" s="376"/>
      <c r="H24" s="376"/>
    </row>
    <row r="25" spans="1:17" ht="17.25" customHeight="1" x14ac:dyDescent="0.2">
      <c r="A25" s="390"/>
      <c r="B25" s="213"/>
      <c r="C25" s="202"/>
      <c r="D25" s="202"/>
      <c r="E25" s="391" t="s">
        <v>789</v>
      </c>
      <c r="F25" s="376">
        <f>+G25+H25</f>
        <v>335000</v>
      </c>
      <c r="G25" s="376">
        <v>335000</v>
      </c>
      <c r="H25" s="376"/>
      <c r="J25" s="374">
        <f>+G25+G245</f>
        <v>400000</v>
      </c>
    </row>
    <row r="26" spans="1:17" ht="17.25" customHeight="1" x14ac:dyDescent="0.2">
      <c r="A26" s="390"/>
      <c r="B26" s="213"/>
      <c r="C26" s="202"/>
      <c r="D26" s="202"/>
      <c r="E26" s="391" t="s">
        <v>790</v>
      </c>
      <c r="F26" s="376">
        <f t="shared" ref="F26:F45" si="0">H26+G26</f>
        <v>104000</v>
      </c>
      <c r="G26" s="376">
        <v>104000</v>
      </c>
      <c r="H26" s="376"/>
    </row>
    <row r="27" spans="1:17" ht="17.25" customHeight="1" x14ac:dyDescent="0.2">
      <c r="A27" s="390"/>
      <c r="B27" s="213"/>
      <c r="C27" s="202"/>
      <c r="D27" s="202"/>
      <c r="E27" s="391" t="s">
        <v>791</v>
      </c>
      <c r="F27" s="376">
        <f t="shared" si="0"/>
        <v>10000</v>
      </c>
      <c r="G27" s="376">
        <v>10000</v>
      </c>
      <c r="H27" s="376"/>
      <c r="J27" s="374">
        <f>+G27+G246</f>
        <v>16000</v>
      </c>
      <c r="P27" s="454"/>
    </row>
    <row r="28" spans="1:17" ht="17.25" customHeight="1" x14ac:dyDescent="0.2">
      <c r="A28" s="390"/>
      <c r="B28" s="213"/>
      <c r="C28" s="202"/>
      <c r="D28" s="202"/>
      <c r="E28" s="391" t="s">
        <v>792</v>
      </c>
      <c r="F28" s="376">
        <f t="shared" si="0"/>
        <v>2000</v>
      </c>
      <c r="G28" s="376">
        <v>2000</v>
      </c>
      <c r="H28" s="376"/>
      <c r="J28" s="374">
        <f>+G28</f>
        <v>2000</v>
      </c>
    </row>
    <row r="29" spans="1:17" ht="17.25" customHeight="1" x14ac:dyDescent="0.2">
      <c r="A29" s="390"/>
      <c r="B29" s="213"/>
      <c r="C29" s="202"/>
      <c r="D29" s="202"/>
      <c r="E29" s="391" t="s">
        <v>793</v>
      </c>
      <c r="F29" s="376">
        <f t="shared" si="0"/>
        <v>5000</v>
      </c>
      <c r="G29" s="376">
        <v>5000</v>
      </c>
      <c r="H29" s="376"/>
      <c r="J29" s="374">
        <f>+G29+G263+G306</f>
        <v>45500</v>
      </c>
    </row>
    <row r="30" spans="1:17" ht="17.25" customHeight="1" x14ac:dyDescent="0.2">
      <c r="A30" s="390"/>
      <c r="B30" s="213"/>
      <c r="C30" s="202"/>
      <c r="D30" s="202"/>
      <c r="E30" s="391" t="s">
        <v>794</v>
      </c>
      <c r="F30" s="376">
        <f t="shared" si="0"/>
        <v>1000</v>
      </c>
      <c r="G30" s="376">
        <v>1000</v>
      </c>
      <c r="H30" s="376"/>
      <c r="J30" s="374">
        <f>+G30+G247+G264</f>
        <v>76100</v>
      </c>
    </row>
    <row r="31" spans="1:17" ht="17.25" customHeight="1" x14ac:dyDescent="0.2">
      <c r="A31" s="390"/>
      <c r="B31" s="213"/>
      <c r="C31" s="202"/>
      <c r="D31" s="202"/>
      <c r="E31" s="391" t="s">
        <v>795</v>
      </c>
      <c r="F31" s="376">
        <f t="shared" si="0"/>
        <v>3000</v>
      </c>
      <c r="G31" s="376">
        <v>3000</v>
      </c>
      <c r="H31" s="376"/>
    </row>
    <row r="32" spans="1:17" ht="17.25" customHeight="1" x14ac:dyDescent="0.2">
      <c r="A32" s="390"/>
      <c r="B32" s="213"/>
      <c r="C32" s="202"/>
      <c r="D32" s="202"/>
      <c r="E32" s="391" t="s">
        <v>796</v>
      </c>
      <c r="F32" s="376">
        <f t="shared" si="0"/>
        <v>980</v>
      </c>
      <c r="G32" s="376">
        <v>980</v>
      </c>
      <c r="H32" s="376"/>
    </row>
    <row r="33" spans="1:15" ht="15" customHeight="1" x14ac:dyDescent="0.2">
      <c r="A33" s="390"/>
      <c r="B33" s="213"/>
      <c r="C33" s="202"/>
      <c r="D33" s="202"/>
      <c r="E33" s="391" t="s">
        <v>797</v>
      </c>
      <c r="F33" s="376">
        <f t="shared" si="0"/>
        <v>2000</v>
      </c>
      <c r="G33" s="376">
        <v>2000</v>
      </c>
      <c r="H33" s="376"/>
    </row>
    <row r="34" spans="1:15" ht="15" customHeight="1" x14ac:dyDescent="0.2">
      <c r="A34" s="390"/>
      <c r="B34" s="213"/>
      <c r="C34" s="202"/>
      <c r="D34" s="202"/>
      <c r="E34" s="391" t="s">
        <v>798</v>
      </c>
      <c r="F34" s="376">
        <f t="shared" si="0"/>
        <v>5000</v>
      </c>
      <c r="G34" s="376">
        <v>5000</v>
      </c>
      <c r="H34" s="376"/>
      <c r="O34" s="188">
        <v>-1000</v>
      </c>
    </row>
    <row r="35" spans="1:15" ht="15.75" customHeight="1" x14ac:dyDescent="0.2">
      <c r="A35" s="390"/>
      <c r="B35" s="213"/>
      <c r="C35" s="202"/>
      <c r="D35" s="202"/>
      <c r="E35" s="391" t="s">
        <v>799</v>
      </c>
      <c r="F35" s="376">
        <f t="shared" si="0"/>
        <v>300</v>
      </c>
      <c r="G35" s="376">
        <v>300</v>
      </c>
      <c r="H35" s="376"/>
    </row>
    <row r="36" spans="1:15" ht="17.25" customHeight="1" x14ac:dyDescent="0.2">
      <c r="A36" s="390"/>
      <c r="B36" s="213"/>
      <c r="C36" s="202"/>
      <c r="D36" s="202"/>
      <c r="E36" s="391" t="s">
        <v>800</v>
      </c>
      <c r="F36" s="376">
        <f t="shared" si="0"/>
        <v>4000</v>
      </c>
      <c r="G36" s="376">
        <v>4000</v>
      </c>
      <c r="H36" s="376"/>
    </row>
    <row r="37" spans="1:15" ht="30" customHeight="1" x14ac:dyDescent="0.2">
      <c r="A37" s="390"/>
      <c r="B37" s="213"/>
      <c r="C37" s="202"/>
      <c r="D37" s="202"/>
      <c r="E37" s="391" t="s">
        <v>801</v>
      </c>
      <c r="F37" s="376">
        <f t="shared" si="0"/>
        <v>7000</v>
      </c>
      <c r="G37" s="376">
        <f>2000+5000</f>
        <v>7000</v>
      </c>
      <c r="H37" s="376"/>
    </row>
    <row r="38" spans="1:15" ht="17.25" customHeight="1" x14ac:dyDescent="0.2">
      <c r="A38" s="390"/>
      <c r="B38" s="213"/>
      <c r="C38" s="202"/>
      <c r="D38" s="202"/>
      <c r="E38" s="391" t="s">
        <v>802</v>
      </c>
      <c r="F38" s="376">
        <f t="shared" si="0"/>
        <v>2000</v>
      </c>
      <c r="G38" s="376">
        <v>2000</v>
      </c>
      <c r="H38" s="376"/>
    </row>
    <row r="39" spans="1:15" ht="15" customHeight="1" x14ac:dyDescent="0.2">
      <c r="A39" s="390"/>
      <c r="B39" s="213"/>
      <c r="C39" s="202"/>
      <c r="D39" s="202"/>
      <c r="E39" s="391" t="s">
        <v>803</v>
      </c>
      <c r="F39" s="376">
        <f t="shared" si="0"/>
        <v>7500</v>
      </c>
      <c r="G39" s="376">
        <v>7500</v>
      </c>
      <c r="H39" s="376"/>
      <c r="J39" s="374">
        <f>+G39+G81+G265</f>
        <v>16490</v>
      </c>
    </row>
    <row r="40" spans="1:15" ht="27" x14ac:dyDescent="0.2">
      <c r="A40" s="390"/>
      <c r="B40" s="213"/>
      <c r="C40" s="202"/>
      <c r="D40" s="202"/>
      <c r="E40" s="391" t="s">
        <v>804</v>
      </c>
      <c r="F40" s="376">
        <f t="shared" si="0"/>
        <v>6000</v>
      </c>
      <c r="G40" s="376">
        <v>6000</v>
      </c>
      <c r="H40" s="376"/>
      <c r="J40" s="374">
        <f>+G82</f>
        <v>10000</v>
      </c>
    </row>
    <row r="41" spans="1:15" ht="14.25" customHeight="1" x14ac:dyDescent="0.2">
      <c r="A41" s="390"/>
      <c r="B41" s="213"/>
      <c r="C41" s="202"/>
      <c r="D41" s="202"/>
      <c r="E41" s="391" t="s">
        <v>805</v>
      </c>
      <c r="F41" s="376">
        <f t="shared" si="0"/>
        <v>2000</v>
      </c>
      <c r="G41" s="376">
        <v>2000</v>
      </c>
      <c r="H41" s="376"/>
    </row>
    <row r="42" spans="1:15" ht="17.25" customHeight="1" x14ac:dyDescent="0.2">
      <c r="A42" s="390"/>
      <c r="B42" s="213"/>
      <c r="C42" s="202"/>
      <c r="D42" s="202"/>
      <c r="E42" s="391" t="s">
        <v>806</v>
      </c>
      <c r="F42" s="376">
        <f t="shared" si="0"/>
        <v>10000</v>
      </c>
      <c r="G42" s="376">
        <v>10000</v>
      </c>
      <c r="H42" s="376"/>
    </row>
    <row r="43" spans="1:15" ht="15" customHeight="1" x14ac:dyDescent="0.2">
      <c r="A43" s="390"/>
      <c r="B43" s="213"/>
      <c r="C43" s="202"/>
      <c r="D43" s="202"/>
      <c r="E43" s="391" t="s">
        <v>807</v>
      </c>
      <c r="F43" s="376">
        <f t="shared" si="0"/>
        <v>2000</v>
      </c>
      <c r="G43" s="376">
        <v>2000</v>
      </c>
      <c r="H43" s="376"/>
    </row>
    <row r="44" spans="1:15" ht="15.75" customHeight="1" x14ac:dyDescent="0.2">
      <c r="A44" s="390"/>
      <c r="B44" s="213"/>
      <c r="C44" s="202"/>
      <c r="D44" s="202"/>
      <c r="E44" s="391" t="s">
        <v>808</v>
      </c>
      <c r="F44" s="376">
        <f t="shared" si="0"/>
        <v>3000</v>
      </c>
      <c r="G44" s="376">
        <v>3000</v>
      </c>
      <c r="H44" s="376"/>
      <c r="J44" s="374">
        <f>+G44+G252</f>
        <v>13000</v>
      </c>
    </row>
    <row r="45" spans="1:15" ht="14.25" customHeight="1" x14ac:dyDescent="0.2">
      <c r="A45" s="390"/>
      <c r="B45" s="213"/>
      <c r="C45" s="202"/>
      <c r="D45" s="202"/>
      <c r="E45" s="391" t="s">
        <v>809</v>
      </c>
      <c r="F45" s="376">
        <f t="shared" si="0"/>
        <v>3000</v>
      </c>
      <c r="G45" s="376">
        <v>3000</v>
      </c>
      <c r="H45" s="376"/>
    </row>
    <row r="46" spans="1:15" ht="15.75" customHeight="1" x14ac:dyDescent="0.2">
      <c r="A46" s="390"/>
      <c r="B46" s="213"/>
      <c r="C46" s="202"/>
      <c r="D46" s="202"/>
      <c r="E46" s="391" t="s">
        <v>810</v>
      </c>
      <c r="F46" s="376">
        <f>+H46</f>
        <v>9000</v>
      </c>
      <c r="G46" s="394"/>
      <c r="H46" s="376">
        <v>9000</v>
      </c>
    </row>
    <row r="47" spans="1:15" ht="17.25" customHeight="1" x14ac:dyDescent="0.2">
      <c r="A47" s="390">
        <v>2112</v>
      </c>
      <c r="B47" s="213" t="s">
        <v>215</v>
      </c>
      <c r="C47" s="202">
        <v>1</v>
      </c>
      <c r="D47" s="202">
        <v>2</v>
      </c>
      <c r="E47" s="391" t="s">
        <v>221</v>
      </c>
      <c r="F47" s="394"/>
      <c r="G47" s="394"/>
      <c r="H47" s="376"/>
    </row>
    <row r="48" spans="1:15" ht="27" x14ac:dyDescent="0.2">
      <c r="A48" s="390"/>
      <c r="B48" s="213"/>
      <c r="C48" s="202"/>
      <c r="D48" s="202"/>
      <c r="E48" s="391" t="s">
        <v>788</v>
      </c>
      <c r="F48" s="376"/>
      <c r="G48" s="376"/>
      <c r="H48" s="376"/>
    </row>
    <row r="49" spans="1:10" ht="14.25" customHeight="1" x14ac:dyDescent="0.2">
      <c r="A49" s="390">
        <v>2113</v>
      </c>
      <c r="B49" s="213" t="s">
        <v>215</v>
      </c>
      <c r="C49" s="202">
        <v>1</v>
      </c>
      <c r="D49" s="202">
        <v>3</v>
      </c>
      <c r="E49" s="391" t="s">
        <v>223</v>
      </c>
      <c r="F49" s="376"/>
      <c r="G49" s="376"/>
      <c r="H49" s="376"/>
    </row>
    <row r="50" spans="1:10" ht="27" x14ac:dyDescent="0.2">
      <c r="A50" s="390"/>
      <c r="B50" s="213"/>
      <c r="C50" s="202"/>
      <c r="D50" s="202"/>
      <c r="E50" s="391" t="s">
        <v>788</v>
      </c>
      <c r="F50" s="376"/>
      <c r="G50" s="376"/>
      <c r="H50" s="376"/>
    </row>
    <row r="51" spans="1:10" ht="16.5" x14ac:dyDescent="0.2">
      <c r="A51" s="390">
        <v>2120</v>
      </c>
      <c r="B51" s="207" t="s">
        <v>215</v>
      </c>
      <c r="C51" s="201">
        <v>2</v>
      </c>
      <c r="D51" s="201">
        <v>0</v>
      </c>
      <c r="E51" s="393" t="s">
        <v>224</v>
      </c>
      <c r="F51" s="376"/>
      <c r="G51" s="376"/>
      <c r="H51" s="376"/>
    </row>
    <row r="52" spans="1:10" ht="16.5" x14ac:dyDescent="0.2">
      <c r="A52" s="390"/>
      <c r="B52" s="207"/>
      <c r="C52" s="201"/>
      <c r="D52" s="201"/>
      <c r="E52" s="391" t="s">
        <v>48</v>
      </c>
      <c r="F52" s="376"/>
      <c r="G52" s="376"/>
      <c r="H52" s="376"/>
    </row>
    <row r="53" spans="1:10" ht="16.5" x14ac:dyDescent="0.2">
      <c r="A53" s="390">
        <v>2121</v>
      </c>
      <c r="B53" s="213" t="s">
        <v>215</v>
      </c>
      <c r="C53" s="202">
        <v>2</v>
      </c>
      <c r="D53" s="202">
        <v>1</v>
      </c>
      <c r="E53" s="395" t="s">
        <v>225</v>
      </c>
      <c r="F53" s="376"/>
      <c r="G53" s="376"/>
      <c r="H53" s="376"/>
    </row>
    <row r="54" spans="1:10" ht="27" x14ac:dyDescent="0.2">
      <c r="A54" s="390"/>
      <c r="B54" s="213"/>
      <c r="C54" s="202"/>
      <c r="D54" s="202"/>
      <c r="E54" s="391" t="s">
        <v>788</v>
      </c>
      <c r="F54" s="376"/>
      <c r="G54" s="376"/>
      <c r="H54" s="376"/>
    </row>
    <row r="55" spans="1:10" ht="27" x14ac:dyDescent="0.2">
      <c r="A55" s="390">
        <v>2122</v>
      </c>
      <c r="B55" s="213" t="s">
        <v>215</v>
      </c>
      <c r="C55" s="202">
        <v>2</v>
      </c>
      <c r="D55" s="202">
        <v>2</v>
      </c>
      <c r="E55" s="391" t="s">
        <v>226</v>
      </c>
      <c r="F55" s="376"/>
      <c r="G55" s="376"/>
      <c r="H55" s="376"/>
    </row>
    <row r="56" spans="1:10" ht="27" x14ac:dyDescent="0.2">
      <c r="A56" s="390"/>
      <c r="B56" s="213"/>
      <c r="C56" s="202"/>
      <c r="D56" s="202"/>
      <c r="E56" s="391" t="s">
        <v>788</v>
      </c>
      <c r="F56" s="376"/>
      <c r="G56" s="376"/>
      <c r="H56" s="376"/>
    </row>
    <row r="57" spans="1:10" ht="16.5" x14ac:dyDescent="0.2">
      <c r="A57" s="390">
        <v>2130</v>
      </c>
      <c r="B57" s="207" t="s">
        <v>215</v>
      </c>
      <c r="C57" s="201">
        <v>3</v>
      </c>
      <c r="D57" s="201">
        <v>0</v>
      </c>
      <c r="E57" s="393" t="s">
        <v>227</v>
      </c>
      <c r="F57" s="376"/>
      <c r="G57" s="376"/>
      <c r="H57" s="376"/>
    </row>
    <row r="58" spans="1:10" ht="16.5" x14ac:dyDescent="0.2">
      <c r="A58" s="390"/>
      <c r="B58" s="207"/>
      <c r="C58" s="201"/>
      <c r="D58" s="201"/>
      <c r="E58" s="391" t="s">
        <v>48</v>
      </c>
      <c r="F58" s="376"/>
      <c r="G58" s="376"/>
      <c r="H58" s="376"/>
    </row>
    <row r="59" spans="1:10" ht="27" x14ac:dyDescent="0.2">
      <c r="A59" s="390">
        <v>2131</v>
      </c>
      <c r="B59" s="213" t="s">
        <v>215</v>
      </c>
      <c r="C59" s="202">
        <v>3</v>
      </c>
      <c r="D59" s="202">
        <v>1</v>
      </c>
      <c r="E59" s="391" t="s">
        <v>228</v>
      </c>
      <c r="F59" s="376"/>
      <c r="G59" s="376"/>
      <c r="H59" s="376"/>
    </row>
    <row r="60" spans="1:10" ht="27" x14ac:dyDescent="0.2">
      <c r="A60" s="390"/>
      <c r="B60" s="213"/>
      <c r="C60" s="202"/>
      <c r="D60" s="202"/>
      <c r="E60" s="391" t="s">
        <v>788</v>
      </c>
      <c r="F60" s="376"/>
      <c r="G60" s="376"/>
      <c r="H60" s="376"/>
    </row>
    <row r="61" spans="1:10" ht="16.5" x14ac:dyDescent="0.2">
      <c r="A61" s="390">
        <v>2132</v>
      </c>
      <c r="B61" s="213" t="s">
        <v>215</v>
      </c>
      <c r="C61" s="202">
        <v>3</v>
      </c>
      <c r="D61" s="202">
        <v>2</v>
      </c>
      <c r="E61" s="391" t="s">
        <v>229</v>
      </c>
      <c r="F61" s="376"/>
      <c r="G61" s="376"/>
      <c r="H61" s="376"/>
    </row>
    <row r="62" spans="1:10" s="200" customFormat="1" ht="27" x14ac:dyDescent="0.2">
      <c r="A62" s="390"/>
      <c r="B62" s="213"/>
      <c r="C62" s="202"/>
      <c r="D62" s="202"/>
      <c r="E62" s="391" t="s">
        <v>788</v>
      </c>
      <c r="F62" s="388"/>
      <c r="G62" s="388"/>
      <c r="H62" s="388"/>
    </row>
    <row r="63" spans="1:10" ht="16.5" x14ac:dyDescent="0.2">
      <c r="A63" s="390">
        <v>2133</v>
      </c>
      <c r="B63" s="213" t="s">
        <v>215</v>
      </c>
      <c r="C63" s="202">
        <v>3</v>
      </c>
      <c r="D63" s="202">
        <v>3</v>
      </c>
      <c r="E63" s="391" t="s">
        <v>230</v>
      </c>
      <c r="F63" s="376"/>
      <c r="G63" s="376"/>
      <c r="H63" s="376"/>
    </row>
    <row r="64" spans="1:10" ht="27" x14ac:dyDescent="0.2">
      <c r="A64" s="390"/>
      <c r="B64" s="213"/>
      <c r="C64" s="202"/>
      <c r="D64" s="202"/>
      <c r="E64" s="391" t="s">
        <v>788</v>
      </c>
      <c r="F64" s="376"/>
      <c r="G64" s="376"/>
      <c r="H64" s="376"/>
      <c r="J64" s="203"/>
    </row>
    <row r="65" spans="1:15" ht="18.75" customHeight="1" x14ac:dyDescent="0.2">
      <c r="A65" s="390">
        <v>2140</v>
      </c>
      <c r="B65" s="207" t="s">
        <v>215</v>
      </c>
      <c r="C65" s="201">
        <v>4</v>
      </c>
      <c r="D65" s="201">
        <v>0</v>
      </c>
      <c r="E65" s="393" t="s">
        <v>232</v>
      </c>
      <c r="F65" s="376"/>
      <c r="G65" s="376"/>
      <c r="H65" s="376"/>
    </row>
    <row r="66" spans="1:15" ht="14.25" customHeight="1" x14ac:dyDescent="0.2">
      <c r="A66" s="390"/>
      <c r="B66" s="207"/>
      <c r="C66" s="201"/>
      <c r="D66" s="201"/>
      <c r="E66" s="391" t="s">
        <v>48</v>
      </c>
      <c r="F66" s="376"/>
      <c r="G66" s="376"/>
      <c r="H66" s="376"/>
    </row>
    <row r="67" spans="1:15" ht="14.25" customHeight="1" x14ac:dyDescent="0.2">
      <c r="A67" s="390">
        <v>2141</v>
      </c>
      <c r="B67" s="213" t="s">
        <v>215</v>
      </c>
      <c r="C67" s="202">
        <v>4</v>
      </c>
      <c r="D67" s="202">
        <v>1</v>
      </c>
      <c r="E67" s="391" t="s">
        <v>233</v>
      </c>
      <c r="F67" s="376"/>
      <c r="G67" s="376"/>
      <c r="H67" s="376"/>
    </row>
    <row r="68" spans="1:15" ht="27" x14ac:dyDescent="0.2">
      <c r="A68" s="390"/>
      <c r="B68" s="213"/>
      <c r="C68" s="202"/>
      <c r="D68" s="202"/>
      <c r="E68" s="391" t="s">
        <v>788</v>
      </c>
      <c r="F68" s="376"/>
      <c r="G68" s="376"/>
      <c r="H68" s="376"/>
    </row>
    <row r="69" spans="1:15" ht="30.75" customHeight="1" x14ac:dyDescent="0.2">
      <c r="A69" s="390">
        <v>2150</v>
      </c>
      <c r="B69" s="207" t="s">
        <v>215</v>
      </c>
      <c r="C69" s="201">
        <v>5</v>
      </c>
      <c r="D69" s="201">
        <v>0</v>
      </c>
      <c r="E69" s="393" t="s">
        <v>235</v>
      </c>
      <c r="F69" s="376"/>
      <c r="G69" s="376"/>
      <c r="H69" s="376"/>
    </row>
    <row r="70" spans="1:15" s="200" customFormat="1" ht="14.25" customHeight="1" x14ac:dyDescent="0.2">
      <c r="A70" s="390"/>
      <c r="B70" s="207"/>
      <c r="C70" s="201"/>
      <c r="D70" s="201"/>
      <c r="E70" s="391" t="s">
        <v>48</v>
      </c>
      <c r="F70" s="388"/>
      <c r="G70" s="388"/>
      <c r="H70" s="388"/>
    </row>
    <row r="71" spans="1:15" ht="27" x14ac:dyDescent="0.2">
      <c r="A71" s="390">
        <v>2151</v>
      </c>
      <c r="B71" s="213" t="s">
        <v>215</v>
      </c>
      <c r="C71" s="202">
        <v>5</v>
      </c>
      <c r="D71" s="202">
        <v>1</v>
      </c>
      <c r="E71" s="391" t="s">
        <v>236</v>
      </c>
      <c r="F71" s="376"/>
      <c r="G71" s="376"/>
      <c r="H71" s="376"/>
    </row>
    <row r="72" spans="1:15" ht="27" x14ac:dyDescent="0.2">
      <c r="A72" s="390"/>
      <c r="B72" s="213"/>
      <c r="C72" s="202"/>
      <c r="D72" s="202"/>
      <c r="E72" s="391" t="s">
        <v>788</v>
      </c>
      <c r="F72" s="376"/>
      <c r="G72" s="376"/>
      <c r="H72" s="376"/>
    </row>
    <row r="73" spans="1:15" ht="27" customHeight="1" x14ac:dyDescent="0.2">
      <c r="A73" s="390">
        <v>2160</v>
      </c>
      <c r="B73" s="207" t="s">
        <v>215</v>
      </c>
      <c r="C73" s="201">
        <v>6</v>
      </c>
      <c r="D73" s="201">
        <v>0</v>
      </c>
      <c r="E73" s="393" t="s">
        <v>238</v>
      </c>
      <c r="F73" s="450">
        <f>+G73+H73</f>
        <v>121853.85</v>
      </c>
      <c r="G73" s="388">
        <f>+G75</f>
        <v>81853.850000000006</v>
      </c>
      <c r="H73" s="457">
        <f>+H75</f>
        <v>40000</v>
      </c>
    </row>
    <row r="74" spans="1:15" ht="14.25" customHeight="1" x14ac:dyDescent="0.2">
      <c r="A74" s="390"/>
      <c r="B74" s="207"/>
      <c r="C74" s="201"/>
      <c r="D74" s="201"/>
      <c r="E74" s="391" t="s">
        <v>48</v>
      </c>
      <c r="F74" s="376"/>
      <c r="G74" s="376"/>
      <c r="H74" s="457"/>
    </row>
    <row r="75" spans="1:15" ht="27" x14ac:dyDescent="0.2">
      <c r="A75" s="390">
        <v>2161</v>
      </c>
      <c r="B75" s="213" t="s">
        <v>215</v>
      </c>
      <c r="C75" s="202">
        <v>6</v>
      </c>
      <c r="D75" s="202">
        <v>1</v>
      </c>
      <c r="E75" s="391" t="s">
        <v>239</v>
      </c>
      <c r="F75" s="457">
        <f>+G75+H75</f>
        <v>121853.85</v>
      </c>
      <c r="G75" s="457">
        <f>+G77+G78+G79+G80+G81+G83+G86+G88+G84+G89+G90+G91+G82+G87+G85</f>
        <v>81853.850000000006</v>
      </c>
      <c r="H75" s="457">
        <f>+H77+H78+H79+H80+H81+H83+H86+H88+H84+H89+H90+H91+H87+H82</f>
        <v>40000</v>
      </c>
    </row>
    <row r="76" spans="1:15" s="200" customFormat="1" ht="27" x14ac:dyDescent="0.2">
      <c r="A76" s="390"/>
      <c r="B76" s="213"/>
      <c r="C76" s="202"/>
      <c r="D76" s="202"/>
      <c r="E76" s="391" t="s">
        <v>788</v>
      </c>
      <c r="F76" s="388"/>
      <c r="G76" s="388"/>
      <c r="H76" s="388"/>
    </row>
    <row r="77" spans="1:15" s="200" customFormat="1" ht="16.5" x14ac:dyDescent="0.2">
      <c r="A77" s="390"/>
      <c r="B77" s="213"/>
      <c r="C77" s="202"/>
      <c r="D77" s="202"/>
      <c r="E77" s="391" t="s">
        <v>811</v>
      </c>
      <c r="F77" s="388">
        <f>+G77</f>
        <v>4000</v>
      </c>
      <c r="G77" s="376">
        <v>4000</v>
      </c>
      <c r="H77" s="388"/>
      <c r="O77" s="200">
        <v>1000</v>
      </c>
    </row>
    <row r="78" spans="1:15" s="200" customFormat="1" ht="16.5" customHeight="1" x14ac:dyDescent="0.2">
      <c r="A78" s="390"/>
      <c r="B78" s="213"/>
      <c r="C78" s="202"/>
      <c r="D78" s="202"/>
      <c r="E78" s="391" t="s">
        <v>812</v>
      </c>
      <c r="F78" s="376">
        <f>H78+G78</f>
        <v>3000</v>
      </c>
      <c r="G78" s="376">
        <v>3000</v>
      </c>
      <c r="H78" s="388"/>
    </row>
    <row r="79" spans="1:15" s="200" customFormat="1" ht="16.5" x14ac:dyDescent="0.2">
      <c r="A79" s="390"/>
      <c r="B79" s="213"/>
      <c r="C79" s="202"/>
      <c r="D79" s="202"/>
      <c r="E79" s="391" t="s">
        <v>813</v>
      </c>
      <c r="F79" s="376">
        <f>H79+G79</f>
        <v>5000</v>
      </c>
      <c r="G79" s="376">
        <v>5000</v>
      </c>
      <c r="H79" s="388"/>
      <c r="O79" s="200">
        <v>-4000</v>
      </c>
    </row>
    <row r="80" spans="1:15" s="200" customFormat="1" ht="16.5" x14ac:dyDescent="0.2">
      <c r="A80" s="390"/>
      <c r="B80" s="213"/>
      <c r="C80" s="202"/>
      <c r="D80" s="202"/>
      <c r="E80" s="391" t="s">
        <v>814</v>
      </c>
      <c r="F80" s="376">
        <f>H80+G80</f>
        <v>5000</v>
      </c>
      <c r="G80" s="376">
        <v>5000</v>
      </c>
      <c r="H80" s="388"/>
    </row>
    <row r="81" spans="1:17" s="200" customFormat="1" ht="16.5" x14ac:dyDescent="0.2">
      <c r="A81" s="390"/>
      <c r="B81" s="213"/>
      <c r="C81" s="202"/>
      <c r="D81" s="202"/>
      <c r="E81" s="396" t="s">
        <v>815</v>
      </c>
      <c r="F81" s="376">
        <f>H81+G81</f>
        <v>8000</v>
      </c>
      <c r="G81" s="376">
        <v>8000</v>
      </c>
      <c r="H81" s="388"/>
    </row>
    <row r="82" spans="1:17" s="200" customFormat="1" ht="27" x14ac:dyDescent="0.2">
      <c r="A82" s="390"/>
      <c r="B82" s="213"/>
      <c r="C82" s="202"/>
      <c r="D82" s="202"/>
      <c r="E82" s="396" t="s">
        <v>816</v>
      </c>
      <c r="F82" s="376">
        <f>H82+G82</f>
        <v>10000</v>
      </c>
      <c r="G82" s="376">
        <v>10000</v>
      </c>
      <c r="H82" s="388"/>
    </row>
    <row r="83" spans="1:17" s="200" customFormat="1" ht="18" customHeight="1" x14ac:dyDescent="0.2">
      <c r="A83" s="390"/>
      <c r="B83" s="213"/>
      <c r="C83" s="202"/>
      <c r="D83" s="202"/>
      <c r="E83" s="391" t="s">
        <v>805</v>
      </c>
      <c r="F83" s="376">
        <f>+G83</f>
        <v>2000</v>
      </c>
      <c r="G83" s="376">
        <v>2000</v>
      </c>
      <c r="H83" s="388"/>
    </row>
    <row r="84" spans="1:17" s="200" customFormat="1" ht="18" customHeight="1" x14ac:dyDescent="0.2">
      <c r="A84" s="390"/>
      <c r="B84" s="213"/>
      <c r="C84" s="202"/>
      <c r="D84" s="202"/>
      <c r="E84" s="391" t="s">
        <v>807</v>
      </c>
      <c r="F84" s="376">
        <f>+G84</f>
        <v>2000</v>
      </c>
      <c r="G84" s="376">
        <v>2000</v>
      </c>
      <c r="H84" s="388"/>
    </row>
    <row r="85" spans="1:17" s="200" customFormat="1" ht="18" customHeight="1" x14ac:dyDescent="0.2">
      <c r="A85" s="390"/>
      <c r="B85" s="213"/>
      <c r="C85" s="202"/>
      <c r="D85" s="202"/>
      <c r="E85" s="391" t="s">
        <v>817</v>
      </c>
      <c r="F85" s="376">
        <f>+G85</f>
        <v>24000</v>
      </c>
      <c r="G85" s="376">
        <v>24000</v>
      </c>
      <c r="H85" s="388"/>
    </row>
    <row r="86" spans="1:17" s="200" customFormat="1" ht="29.25" customHeight="1" x14ac:dyDescent="0.2">
      <c r="A86" s="390"/>
      <c r="B86" s="213"/>
      <c r="C86" s="202"/>
      <c r="D86" s="202"/>
      <c r="E86" s="391" t="s">
        <v>818</v>
      </c>
      <c r="F86" s="376">
        <f>+G86</f>
        <v>0</v>
      </c>
      <c r="G86" s="376"/>
      <c r="H86" s="388"/>
    </row>
    <row r="87" spans="1:17" s="200" customFormat="1" ht="19.5" customHeight="1" x14ac:dyDescent="0.2">
      <c r="A87" s="390"/>
      <c r="B87" s="213"/>
      <c r="C87" s="202"/>
      <c r="D87" s="202"/>
      <c r="E87" s="391" t="s">
        <v>819</v>
      </c>
      <c r="F87" s="376">
        <f>+G87+H87</f>
        <v>16853.849999999999</v>
      </c>
      <c r="G87" s="457">
        <f>16850.25+3.6</f>
        <v>16853.849999999999</v>
      </c>
      <c r="H87" s="388"/>
    </row>
    <row r="88" spans="1:17" s="200" customFormat="1" ht="27.75" customHeight="1" x14ac:dyDescent="0.2">
      <c r="A88" s="390"/>
      <c r="B88" s="213"/>
      <c r="C88" s="202"/>
      <c r="D88" s="202"/>
      <c r="E88" s="391" t="s">
        <v>820</v>
      </c>
      <c r="F88" s="376">
        <f>+G88</f>
        <v>2000</v>
      </c>
      <c r="G88" s="376">
        <v>2000</v>
      </c>
      <c r="H88" s="388"/>
      <c r="Q88" s="200">
        <v>5113</v>
      </c>
    </row>
    <row r="89" spans="1:17" s="200" customFormat="1" ht="16.5" customHeight="1" x14ac:dyDescent="0.2">
      <c r="A89" s="390"/>
      <c r="B89" s="213"/>
      <c r="C89" s="202"/>
      <c r="D89" s="202"/>
      <c r="E89" s="397" t="s">
        <v>810</v>
      </c>
      <c r="F89" s="376">
        <f>+H89</f>
        <v>10000</v>
      </c>
      <c r="G89" s="376"/>
      <c r="H89" s="376">
        <v>10000</v>
      </c>
      <c r="P89" s="404">
        <f>+H46+H89+H270</f>
        <v>20000</v>
      </c>
      <c r="Q89" s="200">
        <v>5122</v>
      </c>
    </row>
    <row r="90" spans="1:17" s="200" customFormat="1" ht="16.5" customHeight="1" x14ac:dyDescent="0.2">
      <c r="A90" s="390"/>
      <c r="B90" s="213"/>
      <c r="C90" s="202"/>
      <c r="D90" s="202"/>
      <c r="E90" s="370" t="s">
        <v>821</v>
      </c>
      <c r="F90" s="376">
        <f>+G90+H90</f>
        <v>20000</v>
      </c>
      <c r="G90" s="376"/>
      <c r="H90" s="376">
        <v>20000</v>
      </c>
      <c r="P90" s="469">
        <f>+H308+H268+H254+H203</f>
        <v>276500</v>
      </c>
      <c r="Q90" s="200">
        <v>5112</v>
      </c>
    </row>
    <row r="91" spans="1:17" s="200" customFormat="1" ht="16.5" customHeight="1" x14ac:dyDescent="0.2">
      <c r="A91" s="390"/>
      <c r="B91" s="213"/>
      <c r="C91" s="202"/>
      <c r="D91" s="202"/>
      <c r="E91" s="275" t="s">
        <v>822</v>
      </c>
      <c r="F91" s="376">
        <f>+G91+H91</f>
        <v>10000</v>
      </c>
      <c r="G91" s="457"/>
      <c r="H91" s="376">
        <v>10000</v>
      </c>
    </row>
    <row r="92" spans="1:17" ht="17.25" customHeight="1" x14ac:dyDescent="0.2">
      <c r="A92" s="390">
        <v>2170</v>
      </c>
      <c r="B92" s="207" t="s">
        <v>215</v>
      </c>
      <c r="C92" s="201">
        <v>7</v>
      </c>
      <c r="D92" s="201">
        <v>0</v>
      </c>
      <c r="E92" s="393" t="s">
        <v>241</v>
      </c>
      <c r="F92" s="376"/>
      <c r="G92" s="376"/>
      <c r="H92" s="376"/>
    </row>
    <row r="93" spans="1:17" ht="12.75" customHeight="1" x14ac:dyDescent="0.2">
      <c r="A93" s="390"/>
      <c r="B93" s="207"/>
      <c r="C93" s="201"/>
      <c r="D93" s="201"/>
      <c r="E93" s="391" t="s">
        <v>48</v>
      </c>
      <c r="F93" s="376"/>
      <c r="G93" s="376"/>
      <c r="H93" s="376"/>
    </row>
    <row r="94" spans="1:17" ht="17.25" customHeight="1" x14ac:dyDescent="0.2">
      <c r="A94" s="390">
        <v>2171</v>
      </c>
      <c r="B94" s="213" t="s">
        <v>215</v>
      </c>
      <c r="C94" s="202">
        <v>7</v>
      </c>
      <c r="D94" s="202">
        <v>1</v>
      </c>
      <c r="E94" s="391" t="s">
        <v>241</v>
      </c>
      <c r="F94" s="376"/>
      <c r="G94" s="376"/>
      <c r="H94" s="376"/>
    </row>
    <row r="95" spans="1:17" ht="27" x14ac:dyDescent="0.2">
      <c r="A95" s="390"/>
      <c r="B95" s="213"/>
      <c r="C95" s="202"/>
      <c r="D95" s="202"/>
      <c r="E95" s="391" t="s">
        <v>788</v>
      </c>
      <c r="F95" s="376"/>
      <c r="G95" s="376"/>
      <c r="H95" s="376"/>
    </row>
    <row r="96" spans="1:17" ht="29.25" customHeight="1" x14ac:dyDescent="0.2">
      <c r="A96" s="390">
        <v>2180</v>
      </c>
      <c r="B96" s="207" t="s">
        <v>215</v>
      </c>
      <c r="C96" s="201">
        <v>8</v>
      </c>
      <c r="D96" s="201">
        <v>0</v>
      </c>
      <c r="E96" s="393" t="s">
        <v>243</v>
      </c>
      <c r="F96" s="376"/>
      <c r="G96" s="376"/>
      <c r="H96" s="376"/>
    </row>
    <row r="97" spans="1:8" ht="16.5" customHeight="1" x14ac:dyDescent="0.2">
      <c r="A97" s="390"/>
      <c r="B97" s="207"/>
      <c r="C97" s="201"/>
      <c r="D97" s="201"/>
      <c r="E97" s="391" t="s">
        <v>48</v>
      </c>
      <c r="F97" s="376"/>
      <c r="G97" s="376"/>
      <c r="H97" s="376"/>
    </row>
    <row r="98" spans="1:8" s="200" customFormat="1" ht="27" x14ac:dyDescent="0.2">
      <c r="A98" s="390">
        <v>2181</v>
      </c>
      <c r="B98" s="213" t="s">
        <v>215</v>
      </c>
      <c r="C98" s="202">
        <v>8</v>
      </c>
      <c r="D98" s="202">
        <v>1</v>
      </c>
      <c r="E98" s="391" t="s">
        <v>243</v>
      </c>
      <c r="F98" s="388"/>
      <c r="G98" s="388"/>
      <c r="H98" s="388"/>
    </row>
    <row r="99" spans="1:8" ht="16.5" x14ac:dyDescent="0.2">
      <c r="A99" s="390"/>
      <c r="B99" s="213"/>
      <c r="C99" s="202"/>
      <c r="D99" s="202"/>
      <c r="E99" s="391" t="s">
        <v>48</v>
      </c>
      <c r="F99" s="376"/>
      <c r="G99" s="376"/>
      <c r="H99" s="376"/>
    </row>
    <row r="100" spans="1:8" ht="16.5" x14ac:dyDescent="0.2">
      <c r="A100" s="390">
        <v>2182</v>
      </c>
      <c r="B100" s="213" t="s">
        <v>215</v>
      </c>
      <c r="C100" s="202">
        <v>8</v>
      </c>
      <c r="D100" s="202">
        <v>1</v>
      </c>
      <c r="E100" s="391" t="s">
        <v>244</v>
      </c>
      <c r="F100" s="376"/>
      <c r="G100" s="376"/>
      <c r="H100" s="376"/>
    </row>
    <row r="101" spans="1:8" ht="16.5" x14ac:dyDescent="0.2">
      <c r="A101" s="390">
        <v>2183</v>
      </c>
      <c r="B101" s="213" t="s">
        <v>215</v>
      </c>
      <c r="C101" s="202">
        <v>8</v>
      </c>
      <c r="D101" s="202">
        <v>1</v>
      </c>
      <c r="E101" s="391" t="s">
        <v>245</v>
      </c>
      <c r="F101" s="376"/>
      <c r="G101" s="376"/>
      <c r="H101" s="376"/>
    </row>
    <row r="102" spans="1:8" ht="27" x14ac:dyDescent="0.2">
      <c r="A102" s="390">
        <v>2184</v>
      </c>
      <c r="B102" s="213" t="s">
        <v>215</v>
      </c>
      <c r="C102" s="202">
        <v>8</v>
      </c>
      <c r="D102" s="202">
        <v>1</v>
      </c>
      <c r="E102" s="391" t="s">
        <v>246</v>
      </c>
      <c r="F102" s="376"/>
      <c r="G102" s="376"/>
      <c r="H102" s="376"/>
    </row>
    <row r="103" spans="1:8" ht="27" x14ac:dyDescent="0.2">
      <c r="A103" s="390"/>
      <c r="B103" s="213"/>
      <c r="C103" s="202"/>
      <c r="D103" s="202"/>
      <c r="E103" s="391" t="s">
        <v>788</v>
      </c>
      <c r="F103" s="376"/>
      <c r="G103" s="376"/>
      <c r="H103" s="376"/>
    </row>
    <row r="104" spans="1:8" s="69" customFormat="1" ht="32.25" customHeight="1" x14ac:dyDescent="0.2">
      <c r="A104" s="202">
        <v>2200</v>
      </c>
      <c r="B104" s="207" t="s">
        <v>247</v>
      </c>
      <c r="C104" s="201">
        <v>0</v>
      </c>
      <c r="D104" s="201">
        <v>0</v>
      </c>
      <c r="E104" s="387" t="s">
        <v>823</v>
      </c>
      <c r="F104" s="376"/>
      <c r="G104" s="376"/>
      <c r="H104" s="392">
        <f>+H106+H110</f>
        <v>5000</v>
      </c>
    </row>
    <row r="105" spans="1:8" ht="12.75" customHeight="1" x14ac:dyDescent="0.2">
      <c r="A105" s="390"/>
      <c r="B105" s="207"/>
      <c r="C105" s="201"/>
      <c r="D105" s="201"/>
      <c r="E105" s="391" t="s">
        <v>22</v>
      </c>
      <c r="F105" s="376"/>
      <c r="G105" s="376"/>
      <c r="H105" s="376"/>
    </row>
    <row r="106" spans="1:8" ht="16.5" x14ac:dyDescent="0.2">
      <c r="A106" s="390">
        <v>2210</v>
      </c>
      <c r="B106" s="207" t="s">
        <v>247</v>
      </c>
      <c r="C106" s="202">
        <v>1</v>
      </c>
      <c r="D106" s="202">
        <v>0</v>
      </c>
      <c r="E106" s="393" t="s">
        <v>249</v>
      </c>
      <c r="F106" s="376"/>
      <c r="G106" s="376"/>
      <c r="H106" s="376"/>
    </row>
    <row r="107" spans="1:8" s="200" customFormat="1" ht="15" customHeight="1" x14ac:dyDescent="0.2">
      <c r="A107" s="390"/>
      <c r="B107" s="207"/>
      <c r="C107" s="201"/>
      <c r="D107" s="201"/>
      <c r="E107" s="391" t="s">
        <v>48</v>
      </c>
      <c r="F107" s="388"/>
      <c r="G107" s="388"/>
      <c r="H107" s="388"/>
    </row>
    <row r="108" spans="1:8" ht="16.5" x14ac:dyDescent="0.2">
      <c r="A108" s="390">
        <v>2211</v>
      </c>
      <c r="B108" s="213" t="s">
        <v>247</v>
      </c>
      <c r="C108" s="202">
        <v>1</v>
      </c>
      <c r="D108" s="202">
        <v>1</v>
      </c>
      <c r="E108" s="391" t="s">
        <v>250</v>
      </c>
      <c r="F108" s="376"/>
      <c r="G108" s="376"/>
      <c r="H108" s="376"/>
    </row>
    <row r="109" spans="1:8" ht="27" x14ac:dyDescent="0.2">
      <c r="A109" s="390"/>
      <c r="B109" s="213"/>
      <c r="C109" s="202"/>
      <c r="D109" s="202"/>
      <c r="E109" s="391" t="s">
        <v>788</v>
      </c>
      <c r="F109" s="376"/>
      <c r="G109" s="376"/>
      <c r="H109" s="376"/>
    </row>
    <row r="110" spans="1:8" ht="15" customHeight="1" x14ac:dyDescent="0.2">
      <c r="A110" s="390">
        <v>2220</v>
      </c>
      <c r="B110" s="207" t="s">
        <v>247</v>
      </c>
      <c r="C110" s="201">
        <v>2</v>
      </c>
      <c r="D110" s="201">
        <v>0</v>
      </c>
      <c r="E110" s="393" t="s">
        <v>251</v>
      </c>
      <c r="F110" s="376">
        <f>+G110+H110</f>
        <v>5000</v>
      </c>
      <c r="G110" s="376"/>
      <c r="H110" s="376">
        <f>+H112</f>
        <v>5000</v>
      </c>
    </row>
    <row r="111" spans="1:8" ht="15" customHeight="1" x14ac:dyDescent="0.2">
      <c r="A111" s="390"/>
      <c r="B111" s="207"/>
      <c r="C111" s="201"/>
      <c r="D111" s="201"/>
      <c r="E111" s="391" t="s">
        <v>48</v>
      </c>
      <c r="F111" s="376"/>
      <c r="G111" s="376"/>
      <c r="H111" s="376"/>
    </row>
    <row r="112" spans="1:8" ht="16.5" x14ac:dyDescent="0.2">
      <c r="A112" s="390">
        <v>2221</v>
      </c>
      <c r="B112" s="213" t="s">
        <v>247</v>
      </c>
      <c r="C112" s="202">
        <v>2</v>
      </c>
      <c r="D112" s="202">
        <v>1</v>
      </c>
      <c r="E112" s="391" t="s">
        <v>252</v>
      </c>
      <c r="F112" s="376">
        <f>+G112+H112</f>
        <v>5000</v>
      </c>
      <c r="G112" s="376"/>
      <c r="H112" s="376">
        <f>+H114</f>
        <v>5000</v>
      </c>
    </row>
    <row r="113" spans="1:17" s="200" customFormat="1" ht="27" x14ac:dyDescent="0.2">
      <c r="A113" s="390"/>
      <c r="B113" s="213"/>
      <c r="C113" s="202"/>
      <c r="D113" s="202"/>
      <c r="E113" s="391" t="s">
        <v>788</v>
      </c>
      <c r="F113" s="388"/>
      <c r="G113" s="388"/>
      <c r="H113" s="388"/>
    </row>
    <row r="114" spans="1:17" s="200" customFormat="1" ht="16.5" customHeight="1" x14ac:dyDescent="0.2">
      <c r="A114" s="390"/>
      <c r="B114" s="213"/>
      <c r="C114" s="202"/>
      <c r="D114" s="202"/>
      <c r="E114" s="397" t="s">
        <v>810</v>
      </c>
      <c r="F114" s="376">
        <f>+H114</f>
        <v>5000</v>
      </c>
      <c r="G114" s="376"/>
      <c r="H114" s="376">
        <v>5000</v>
      </c>
      <c r="P114" s="404">
        <f>+H71+H114+H295</f>
        <v>5000</v>
      </c>
      <c r="Q114" s="200">
        <v>5122</v>
      </c>
    </row>
    <row r="115" spans="1:17" ht="18" customHeight="1" x14ac:dyDescent="0.2">
      <c r="A115" s="390">
        <v>2230</v>
      </c>
      <c r="B115" s="207" t="s">
        <v>247</v>
      </c>
      <c r="C115" s="202">
        <v>3</v>
      </c>
      <c r="D115" s="202">
        <v>0</v>
      </c>
      <c r="E115" s="393" t="s">
        <v>253</v>
      </c>
      <c r="F115" s="376"/>
      <c r="G115" s="376"/>
      <c r="H115" s="376"/>
    </row>
    <row r="116" spans="1:17" s="200" customFormat="1" ht="15" customHeight="1" x14ac:dyDescent="0.2">
      <c r="A116" s="390"/>
      <c r="B116" s="207"/>
      <c r="C116" s="201"/>
      <c r="D116" s="201"/>
      <c r="E116" s="391" t="s">
        <v>48</v>
      </c>
      <c r="F116" s="388"/>
      <c r="G116" s="388"/>
      <c r="H116" s="388"/>
    </row>
    <row r="117" spans="1:17" ht="16.5" x14ac:dyDescent="0.2">
      <c r="A117" s="390">
        <v>2231</v>
      </c>
      <c r="B117" s="213" t="s">
        <v>247</v>
      </c>
      <c r="C117" s="202">
        <v>3</v>
      </c>
      <c r="D117" s="202">
        <v>1</v>
      </c>
      <c r="E117" s="391" t="s">
        <v>254</v>
      </c>
      <c r="F117" s="376"/>
      <c r="G117" s="376"/>
      <c r="H117" s="376"/>
    </row>
    <row r="118" spans="1:17" s="200" customFormat="1" ht="16.5" customHeight="1" x14ac:dyDescent="0.2">
      <c r="A118" s="390"/>
      <c r="B118" s="213"/>
      <c r="C118" s="202"/>
      <c r="D118" s="202"/>
      <c r="E118" s="391" t="s">
        <v>788</v>
      </c>
      <c r="F118" s="388"/>
      <c r="G118" s="388"/>
      <c r="H118" s="388"/>
    </row>
    <row r="119" spans="1:17" ht="15" customHeight="1" x14ac:dyDescent="0.2">
      <c r="A119" s="390">
        <v>2240</v>
      </c>
      <c r="B119" s="207" t="s">
        <v>247</v>
      </c>
      <c r="C119" s="201">
        <v>4</v>
      </c>
      <c r="D119" s="201">
        <v>0</v>
      </c>
      <c r="E119" s="393" t="s">
        <v>255</v>
      </c>
      <c r="F119" s="376"/>
      <c r="G119" s="376"/>
      <c r="H119" s="376"/>
    </row>
    <row r="120" spans="1:17" ht="15" customHeight="1" x14ac:dyDescent="0.2">
      <c r="A120" s="390"/>
      <c r="B120" s="207"/>
      <c r="C120" s="201"/>
      <c r="D120" s="201"/>
      <c r="E120" s="391" t="s">
        <v>48</v>
      </c>
      <c r="F120" s="376"/>
      <c r="G120" s="376"/>
      <c r="H120" s="376"/>
    </row>
    <row r="121" spans="1:17" s="69" customFormat="1" ht="32.25" customHeight="1" x14ac:dyDescent="0.2">
      <c r="A121" s="390">
        <v>2241</v>
      </c>
      <c r="B121" s="213" t="s">
        <v>247</v>
      </c>
      <c r="C121" s="202">
        <v>4</v>
      </c>
      <c r="D121" s="202">
        <v>1</v>
      </c>
      <c r="E121" s="391" t="s">
        <v>255</v>
      </c>
      <c r="F121" s="376"/>
      <c r="G121" s="376"/>
      <c r="H121" s="392"/>
    </row>
    <row r="122" spans="1:17" ht="14.25" customHeight="1" x14ac:dyDescent="0.2">
      <c r="A122" s="390"/>
      <c r="B122" s="207"/>
      <c r="C122" s="201"/>
      <c r="D122" s="201"/>
      <c r="E122" s="391" t="s">
        <v>48</v>
      </c>
      <c r="F122" s="376"/>
      <c r="G122" s="376"/>
      <c r="H122" s="376"/>
    </row>
    <row r="123" spans="1:17" ht="18" customHeight="1" x14ac:dyDescent="0.2">
      <c r="A123" s="390">
        <v>2250</v>
      </c>
      <c r="B123" s="207" t="s">
        <v>247</v>
      </c>
      <c r="C123" s="201">
        <v>5</v>
      </c>
      <c r="D123" s="201">
        <v>0</v>
      </c>
      <c r="E123" s="393" t="s">
        <v>256</v>
      </c>
      <c r="F123" s="376"/>
      <c r="G123" s="376"/>
      <c r="H123" s="376"/>
    </row>
    <row r="124" spans="1:17" s="200" customFormat="1" ht="16.5" customHeight="1" x14ac:dyDescent="0.2">
      <c r="A124" s="390"/>
      <c r="B124" s="207"/>
      <c r="C124" s="201"/>
      <c r="D124" s="201"/>
      <c r="E124" s="391" t="s">
        <v>48</v>
      </c>
      <c r="F124" s="388"/>
      <c r="G124" s="388"/>
      <c r="H124" s="388"/>
    </row>
    <row r="125" spans="1:17" ht="16.5" x14ac:dyDescent="0.2">
      <c r="A125" s="390">
        <v>2251</v>
      </c>
      <c r="B125" s="213" t="s">
        <v>247</v>
      </c>
      <c r="C125" s="202">
        <v>5</v>
      </c>
      <c r="D125" s="202">
        <v>1</v>
      </c>
      <c r="E125" s="391" t="s">
        <v>256</v>
      </c>
      <c r="F125" s="376"/>
      <c r="G125" s="376"/>
      <c r="H125" s="376"/>
    </row>
    <row r="126" spans="1:17" ht="27" x14ac:dyDescent="0.2">
      <c r="A126" s="390"/>
      <c r="B126" s="213"/>
      <c r="C126" s="202"/>
      <c r="D126" s="202"/>
      <c r="E126" s="391" t="s">
        <v>788</v>
      </c>
      <c r="F126" s="376"/>
      <c r="G126" s="376"/>
      <c r="H126" s="376"/>
    </row>
    <row r="127" spans="1:17" ht="52.5" customHeight="1" x14ac:dyDescent="0.2">
      <c r="A127" s="202">
        <v>2300</v>
      </c>
      <c r="B127" s="207" t="s">
        <v>257</v>
      </c>
      <c r="C127" s="201">
        <v>0</v>
      </c>
      <c r="D127" s="201">
        <v>0</v>
      </c>
      <c r="E127" s="382" t="s">
        <v>824</v>
      </c>
      <c r="F127" s="376"/>
      <c r="G127" s="376"/>
      <c r="H127" s="376"/>
    </row>
    <row r="128" spans="1:17" ht="15" customHeight="1" x14ac:dyDescent="0.2">
      <c r="A128" s="390"/>
      <c r="B128" s="207"/>
      <c r="C128" s="201"/>
      <c r="D128" s="201"/>
      <c r="E128" s="391" t="s">
        <v>22</v>
      </c>
      <c r="F128" s="376"/>
      <c r="G128" s="376"/>
      <c r="H128" s="376"/>
    </row>
    <row r="129" spans="1:8" ht="16.5" x14ac:dyDescent="0.2">
      <c r="A129" s="390">
        <v>2310</v>
      </c>
      <c r="B129" s="207" t="s">
        <v>257</v>
      </c>
      <c r="C129" s="201">
        <v>1</v>
      </c>
      <c r="D129" s="201">
        <v>0</v>
      </c>
      <c r="E129" s="393" t="s">
        <v>259</v>
      </c>
      <c r="F129" s="376"/>
      <c r="G129" s="376"/>
      <c r="H129" s="376"/>
    </row>
    <row r="130" spans="1:8" s="200" customFormat="1" ht="14.25" customHeight="1" x14ac:dyDescent="0.2">
      <c r="A130" s="390"/>
      <c r="B130" s="207"/>
      <c r="C130" s="201"/>
      <c r="D130" s="201"/>
      <c r="E130" s="391" t="s">
        <v>48</v>
      </c>
      <c r="F130" s="388"/>
      <c r="G130" s="388"/>
      <c r="H130" s="388"/>
    </row>
    <row r="131" spans="1:8" ht="16.5" x14ac:dyDescent="0.2">
      <c r="A131" s="390">
        <v>2311</v>
      </c>
      <c r="B131" s="213" t="s">
        <v>257</v>
      </c>
      <c r="C131" s="202">
        <v>1</v>
      </c>
      <c r="D131" s="202">
        <v>1</v>
      </c>
      <c r="E131" s="391" t="s">
        <v>260</v>
      </c>
      <c r="F131" s="376"/>
      <c r="G131" s="376"/>
      <c r="H131" s="376"/>
    </row>
    <row r="132" spans="1:8" ht="27" x14ac:dyDescent="0.2">
      <c r="A132" s="390"/>
      <c r="B132" s="213"/>
      <c r="C132" s="202"/>
      <c r="D132" s="202"/>
      <c r="E132" s="391" t="s">
        <v>788</v>
      </c>
      <c r="F132" s="376"/>
      <c r="G132" s="376"/>
      <c r="H132" s="376"/>
    </row>
    <row r="133" spans="1:8" ht="16.5" x14ac:dyDescent="0.2">
      <c r="A133" s="390">
        <v>2312</v>
      </c>
      <c r="B133" s="213" t="s">
        <v>257</v>
      </c>
      <c r="C133" s="202">
        <v>1</v>
      </c>
      <c r="D133" s="202">
        <v>2</v>
      </c>
      <c r="E133" s="391" t="s">
        <v>261</v>
      </c>
      <c r="F133" s="376"/>
      <c r="G133" s="376"/>
      <c r="H133" s="376"/>
    </row>
    <row r="134" spans="1:8" ht="27" x14ac:dyDescent="0.2">
      <c r="A134" s="390"/>
      <c r="B134" s="213"/>
      <c r="C134" s="202"/>
      <c r="D134" s="202"/>
      <c r="E134" s="391" t="s">
        <v>788</v>
      </c>
      <c r="F134" s="376"/>
      <c r="G134" s="376"/>
      <c r="H134" s="376"/>
    </row>
    <row r="135" spans="1:8" ht="16.5" x14ac:dyDescent="0.2">
      <c r="A135" s="390">
        <v>2313</v>
      </c>
      <c r="B135" s="213" t="s">
        <v>257</v>
      </c>
      <c r="C135" s="202">
        <v>1</v>
      </c>
      <c r="D135" s="202">
        <v>3</v>
      </c>
      <c r="E135" s="391" t="s">
        <v>262</v>
      </c>
      <c r="F135" s="376"/>
      <c r="G135" s="376"/>
      <c r="H135" s="376"/>
    </row>
    <row r="136" spans="1:8" s="200" customFormat="1" ht="27" x14ac:dyDescent="0.2">
      <c r="A136" s="390"/>
      <c r="B136" s="213"/>
      <c r="C136" s="202"/>
      <c r="D136" s="202"/>
      <c r="E136" s="391" t="s">
        <v>788</v>
      </c>
      <c r="F136" s="388"/>
      <c r="G136" s="388"/>
      <c r="H136" s="388"/>
    </row>
    <row r="137" spans="1:8" ht="16.5" x14ac:dyDescent="0.2">
      <c r="A137" s="390">
        <v>2320</v>
      </c>
      <c r="B137" s="207" t="s">
        <v>257</v>
      </c>
      <c r="C137" s="201">
        <v>2</v>
      </c>
      <c r="D137" s="201">
        <v>0</v>
      </c>
      <c r="E137" s="393" t="s">
        <v>263</v>
      </c>
      <c r="F137" s="376"/>
      <c r="G137" s="376"/>
      <c r="H137" s="376"/>
    </row>
    <row r="138" spans="1:8" s="200" customFormat="1" ht="15.75" customHeight="1" x14ac:dyDescent="0.2">
      <c r="A138" s="390"/>
      <c r="B138" s="207"/>
      <c r="C138" s="201"/>
      <c r="D138" s="201"/>
      <c r="E138" s="391" t="s">
        <v>48</v>
      </c>
      <c r="F138" s="388"/>
      <c r="G138" s="388"/>
      <c r="H138" s="388"/>
    </row>
    <row r="139" spans="1:8" ht="15.75" customHeight="1" x14ac:dyDescent="0.2">
      <c r="A139" s="390">
        <v>2321</v>
      </c>
      <c r="B139" s="213" t="s">
        <v>257</v>
      </c>
      <c r="C139" s="202">
        <v>2</v>
      </c>
      <c r="D139" s="202">
        <v>1</v>
      </c>
      <c r="E139" s="391" t="s">
        <v>264</v>
      </c>
      <c r="F139" s="376"/>
      <c r="G139" s="376"/>
      <c r="H139" s="376"/>
    </row>
    <row r="140" spans="1:8" ht="27" x14ac:dyDescent="0.2">
      <c r="A140" s="390"/>
      <c r="B140" s="213"/>
      <c r="C140" s="202"/>
      <c r="D140" s="202"/>
      <c r="E140" s="391" t="s">
        <v>788</v>
      </c>
      <c r="F140" s="376"/>
      <c r="G140" s="376"/>
      <c r="H140" s="376"/>
    </row>
    <row r="141" spans="1:8" ht="27" customHeight="1" x14ac:dyDescent="0.2">
      <c r="A141" s="390">
        <v>2330</v>
      </c>
      <c r="B141" s="207" t="s">
        <v>257</v>
      </c>
      <c r="C141" s="201">
        <v>3</v>
      </c>
      <c r="D141" s="201">
        <v>0</v>
      </c>
      <c r="E141" s="393" t="s">
        <v>265</v>
      </c>
      <c r="F141" s="376"/>
      <c r="G141" s="376"/>
      <c r="H141" s="376"/>
    </row>
    <row r="142" spans="1:8" ht="16.5" customHeight="1" x14ac:dyDescent="0.2">
      <c r="A142" s="390"/>
      <c r="B142" s="207"/>
      <c r="C142" s="201"/>
      <c r="D142" s="201"/>
      <c r="E142" s="391" t="s">
        <v>48</v>
      </c>
      <c r="F142" s="376"/>
      <c r="G142" s="376"/>
      <c r="H142" s="376"/>
    </row>
    <row r="143" spans="1:8" ht="16.5" x14ac:dyDescent="0.2">
      <c r="A143" s="390">
        <v>2331</v>
      </c>
      <c r="B143" s="213" t="s">
        <v>257</v>
      </c>
      <c r="C143" s="202">
        <v>3</v>
      </c>
      <c r="D143" s="202">
        <v>1</v>
      </c>
      <c r="E143" s="391" t="s">
        <v>266</v>
      </c>
      <c r="F143" s="376"/>
      <c r="G143" s="376"/>
      <c r="H143" s="376"/>
    </row>
    <row r="144" spans="1:8" s="200" customFormat="1" ht="27" x14ac:dyDescent="0.2">
      <c r="A144" s="390"/>
      <c r="B144" s="213"/>
      <c r="C144" s="202"/>
      <c r="D144" s="202"/>
      <c r="E144" s="391" t="s">
        <v>788</v>
      </c>
      <c r="F144" s="388"/>
      <c r="G144" s="388"/>
      <c r="H144" s="388"/>
    </row>
    <row r="145" spans="1:8" s="69" customFormat="1" ht="17.25" customHeight="1" x14ac:dyDescent="0.2">
      <c r="A145" s="390">
        <v>2332</v>
      </c>
      <c r="B145" s="213" t="s">
        <v>257</v>
      </c>
      <c r="C145" s="202">
        <v>3</v>
      </c>
      <c r="D145" s="202">
        <v>2</v>
      </c>
      <c r="E145" s="391" t="s">
        <v>267</v>
      </c>
      <c r="F145" s="392"/>
      <c r="G145" s="392"/>
      <c r="H145" s="392"/>
    </row>
    <row r="146" spans="1:8" ht="27" x14ac:dyDescent="0.2">
      <c r="A146" s="390"/>
      <c r="B146" s="213"/>
      <c r="C146" s="202"/>
      <c r="D146" s="202"/>
      <c r="E146" s="391" t="s">
        <v>788</v>
      </c>
      <c r="F146" s="376"/>
      <c r="G146" s="376"/>
      <c r="H146" s="376"/>
    </row>
    <row r="147" spans="1:8" ht="16.5" x14ac:dyDescent="0.2">
      <c r="A147" s="390">
        <v>2340</v>
      </c>
      <c r="B147" s="207" t="s">
        <v>257</v>
      </c>
      <c r="C147" s="201">
        <v>4</v>
      </c>
      <c r="D147" s="201">
        <v>0</v>
      </c>
      <c r="E147" s="393" t="s">
        <v>268</v>
      </c>
      <c r="F147" s="376"/>
      <c r="G147" s="376"/>
      <c r="H147" s="376"/>
    </row>
    <row r="148" spans="1:8" ht="14.25" customHeight="1" x14ac:dyDescent="0.2">
      <c r="A148" s="390"/>
      <c r="B148" s="207"/>
      <c r="C148" s="201"/>
      <c r="D148" s="201"/>
      <c r="E148" s="391" t="s">
        <v>48</v>
      </c>
      <c r="F148" s="376"/>
      <c r="G148" s="376"/>
      <c r="H148" s="376"/>
    </row>
    <row r="149" spans="1:8" ht="16.5" x14ac:dyDescent="0.2">
      <c r="A149" s="390">
        <v>2341</v>
      </c>
      <c r="B149" s="213" t="s">
        <v>257</v>
      </c>
      <c r="C149" s="202">
        <v>4</v>
      </c>
      <c r="D149" s="202">
        <v>1</v>
      </c>
      <c r="E149" s="391" t="s">
        <v>268</v>
      </c>
      <c r="F149" s="376"/>
      <c r="G149" s="376"/>
      <c r="H149" s="376"/>
    </row>
    <row r="150" spans="1:8" ht="27" x14ac:dyDescent="0.2">
      <c r="A150" s="390"/>
      <c r="B150" s="213"/>
      <c r="C150" s="202"/>
      <c r="D150" s="202"/>
      <c r="E150" s="391" t="s">
        <v>788</v>
      </c>
      <c r="F150" s="376"/>
      <c r="G150" s="376"/>
      <c r="H150" s="376"/>
    </row>
    <row r="151" spans="1:8" ht="14.25" customHeight="1" x14ac:dyDescent="0.2">
      <c r="A151" s="390">
        <v>2350</v>
      </c>
      <c r="B151" s="207" t="s">
        <v>257</v>
      </c>
      <c r="C151" s="201">
        <v>5</v>
      </c>
      <c r="D151" s="201">
        <v>0</v>
      </c>
      <c r="E151" s="393" t="s">
        <v>269</v>
      </c>
      <c r="F151" s="376"/>
      <c r="G151" s="376"/>
      <c r="H151" s="376"/>
    </row>
    <row r="152" spans="1:8" ht="14.25" customHeight="1" x14ac:dyDescent="0.2">
      <c r="A152" s="390"/>
      <c r="B152" s="207"/>
      <c r="C152" s="201"/>
      <c r="D152" s="201"/>
      <c r="E152" s="391" t="s">
        <v>48</v>
      </c>
      <c r="F152" s="376"/>
      <c r="G152" s="376"/>
      <c r="H152" s="376"/>
    </row>
    <row r="153" spans="1:8" ht="16.5" x14ac:dyDescent="0.2">
      <c r="A153" s="390">
        <v>2351</v>
      </c>
      <c r="B153" s="213" t="s">
        <v>257</v>
      </c>
      <c r="C153" s="202">
        <v>5</v>
      </c>
      <c r="D153" s="202">
        <v>1</v>
      </c>
      <c r="E153" s="391" t="s">
        <v>270</v>
      </c>
      <c r="F153" s="376"/>
      <c r="G153" s="376"/>
      <c r="H153" s="376"/>
    </row>
    <row r="154" spans="1:8" ht="27" x14ac:dyDescent="0.2">
      <c r="A154" s="390"/>
      <c r="B154" s="213"/>
      <c r="C154" s="202"/>
      <c r="D154" s="202"/>
      <c r="E154" s="391" t="s">
        <v>788</v>
      </c>
      <c r="F154" s="376"/>
      <c r="G154" s="376"/>
      <c r="H154" s="376"/>
    </row>
    <row r="155" spans="1:8" ht="29.25" customHeight="1" x14ac:dyDescent="0.2">
      <c r="A155" s="390">
        <v>2360</v>
      </c>
      <c r="B155" s="207" t="s">
        <v>257</v>
      </c>
      <c r="C155" s="201">
        <v>6</v>
      </c>
      <c r="D155" s="201">
        <v>0</v>
      </c>
      <c r="E155" s="393" t="s">
        <v>271</v>
      </c>
      <c r="F155" s="376"/>
      <c r="G155" s="376"/>
      <c r="H155" s="376"/>
    </row>
    <row r="156" spans="1:8" ht="14.25" customHeight="1" x14ac:dyDescent="0.2">
      <c r="A156" s="390"/>
      <c r="B156" s="207"/>
      <c r="C156" s="201"/>
      <c r="D156" s="201"/>
      <c r="E156" s="391" t="s">
        <v>48</v>
      </c>
      <c r="F156" s="376"/>
      <c r="G156" s="376"/>
      <c r="H156" s="376"/>
    </row>
    <row r="157" spans="1:8" ht="27" x14ac:dyDescent="0.2">
      <c r="A157" s="390">
        <v>2361</v>
      </c>
      <c r="B157" s="213" t="s">
        <v>257</v>
      </c>
      <c r="C157" s="202">
        <v>6</v>
      </c>
      <c r="D157" s="202">
        <v>1</v>
      </c>
      <c r="E157" s="391" t="s">
        <v>271</v>
      </c>
      <c r="F157" s="376"/>
      <c r="G157" s="376"/>
      <c r="H157" s="376"/>
    </row>
    <row r="158" spans="1:8" ht="27" x14ac:dyDescent="0.2">
      <c r="A158" s="390"/>
      <c r="B158" s="213"/>
      <c r="C158" s="202"/>
      <c r="D158" s="202"/>
      <c r="E158" s="391" t="s">
        <v>788</v>
      </c>
      <c r="F158" s="376"/>
      <c r="G158" s="376"/>
      <c r="H158" s="376"/>
    </row>
    <row r="159" spans="1:8" ht="15.75" customHeight="1" x14ac:dyDescent="0.2">
      <c r="A159" s="390">
        <v>2370</v>
      </c>
      <c r="B159" s="207" t="s">
        <v>257</v>
      </c>
      <c r="C159" s="201">
        <v>7</v>
      </c>
      <c r="D159" s="201">
        <v>0</v>
      </c>
      <c r="E159" s="393" t="s">
        <v>273</v>
      </c>
      <c r="F159" s="376"/>
      <c r="G159" s="376"/>
      <c r="H159" s="376"/>
    </row>
    <row r="160" spans="1:8" ht="15.75" customHeight="1" x14ac:dyDescent="0.2">
      <c r="A160" s="390"/>
      <c r="B160" s="207"/>
      <c r="C160" s="201"/>
      <c r="D160" s="201"/>
      <c r="E160" s="391" t="s">
        <v>48</v>
      </c>
      <c r="F160" s="376"/>
      <c r="G160" s="376"/>
      <c r="H160" s="376"/>
    </row>
    <row r="161" spans="1:8" ht="27" customHeight="1" x14ac:dyDescent="0.2">
      <c r="A161" s="390">
        <v>2371</v>
      </c>
      <c r="B161" s="213" t="s">
        <v>257</v>
      </c>
      <c r="C161" s="202">
        <v>7</v>
      </c>
      <c r="D161" s="202">
        <v>1</v>
      </c>
      <c r="E161" s="391" t="s">
        <v>273</v>
      </c>
      <c r="F161" s="376"/>
      <c r="G161" s="376"/>
      <c r="H161" s="376"/>
    </row>
    <row r="162" spans="1:8" ht="27" x14ac:dyDescent="0.2">
      <c r="A162" s="390"/>
      <c r="B162" s="213"/>
      <c r="C162" s="202"/>
      <c r="D162" s="202"/>
      <c r="E162" s="391" t="s">
        <v>788</v>
      </c>
      <c r="F162" s="376"/>
      <c r="G162" s="376"/>
      <c r="H162" s="376"/>
    </row>
    <row r="163" spans="1:8" s="371" customFormat="1" ht="42" x14ac:dyDescent="0.2">
      <c r="A163" s="202">
        <v>2400</v>
      </c>
      <c r="B163" s="207" t="s">
        <v>274</v>
      </c>
      <c r="C163" s="201">
        <v>0</v>
      </c>
      <c r="D163" s="201">
        <v>0</v>
      </c>
      <c r="E163" s="387" t="s">
        <v>825</v>
      </c>
      <c r="F163" s="458">
        <f>+G163+H163</f>
        <v>-9766.9836000000068</v>
      </c>
      <c r="G163" s="388">
        <f>+G165+G171+G183+G191+G199+G212+G216+G226+G235</f>
        <v>500</v>
      </c>
      <c r="H163" s="450">
        <f>+H165+H171+H183+H191+H199+H212+H216+H226+H235</f>
        <v>-10266.983600000007</v>
      </c>
    </row>
    <row r="164" spans="1:8" ht="12.75" customHeight="1" x14ac:dyDescent="0.2">
      <c r="A164" s="390"/>
      <c r="B164" s="207"/>
      <c r="C164" s="201"/>
      <c r="D164" s="201"/>
      <c r="E164" s="391" t="s">
        <v>22</v>
      </c>
      <c r="F164" s="376"/>
      <c r="G164" s="376"/>
      <c r="H164" s="376"/>
    </row>
    <row r="165" spans="1:8" ht="29.25" customHeight="1" x14ac:dyDescent="0.2">
      <c r="A165" s="390">
        <v>2410</v>
      </c>
      <c r="B165" s="207" t="s">
        <v>274</v>
      </c>
      <c r="C165" s="201">
        <v>1</v>
      </c>
      <c r="D165" s="201">
        <v>0</v>
      </c>
      <c r="E165" s="393" t="s">
        <v>276</v>
      </c>
      <c r="F165" s="376"/>
      <c r="G165" s="376"/>
      <c r="H165" s="376"/>
    </row>
    <row r="166" spans="1:8" ht="15" customHeight="1" x14ac:dyDescent="0.2">
      <c r="A166" s="390"/>
      <c r="B166" s="207"/>
      <c r="C166" s="201"/>
      <c r="D166" s="201"/>
      <c r="E166" s="391" t="s">
        <v>48</v>
      </c>
      <c r="F166" s="376"/>
      <c r="G166" s="376"/>
      <c r="H166" s="376"/>
    </row>
    <row r="167" spans="1:8" ht="27" x14ac:dyDescent="0.2">
      <c r="A167" s="390">
        <v>2411</v>
      </c>
      <c r="B167" s="213" t="s">
        <v>274</v>
      </c>
      <c r="C167" s="202">
        <v>1</v>
      </c>
      <c r="D167" s="202">
        <v>1</v>
      </c>
      <c r="E167" s="391" t="s">
        <v>277</v>
      </c>
      <c r="F167" s="376"/>
      <c r="G167" s="376"/>
      <c r="H167" s="376"/>
    </row>
    <row r="168" spans="1:8" ht="27" x14ac:dyDescent="0.2">
      <c r="A168" s="390"/>
      <c r="B168" s="213"/>
      <c r="C168" s="202"/>
      <c r="D168" s="202"/>
      <c r="E168" s="391" t="s">
        <v>788</v>
      </c>
      <c r="F168" s="376"/>
      <c r="G168" s="376"/>
      <c r="H168" s="376"/>
    </row>
    <row r="169" spans="1:8" s="200" customFormat="1" ht="27" x14ac:dyDescent="0.2">
      <c r="A169" s="390">
        <v>2412</v>
      </c>
      <c r="B169" s="213" t="s">
        <v>274</v>
      </c>
      <c r="C169" s="202">
        <v>1</v>
      </c>
      <c r="D169" s="202">
        <v>2</v>
      </c>
      <c r="E169" s="391" t="s">
        <v>278</v>
      </c>
      <c r="F169" s="388"/>
      <c r="G169" s="388"/>
      <c r="H169" s="388"/>
    </row>
    <row r="170" spans="1:8" ht="27" x14ac:dyDescent="0.2">
      <c r="A170" s="390"/>
      <c r="B170" s="213"/>
      <c r="C170" s="202"/>
      <c r="D170" s="202"/>
      <c r="E170" s="391" t="s">
        <v>788</v>
      </c>
      <c r="F170" s="376"/>
      <c r="G170" s="376"/>
      <c r="H170" s="376"/>
    </row>
    <row r="171" spans="1:8" ht="28.5" x14ac:dyDescent="0.2">
      <c r="A171" s="390">
        <v>2420</v>
      </c>
      <c r="B171" s="207" t="s">
        <v>274</v>
      </c>
      <c r="C171" s="201">
        <v>2</v>
      </c>
      <c r="D171" s="201">
        <v>0</v>
      </c>
      <c r="E171" s="393" t="s">
        <v>279</v>
      </c>
      <c r="F171" s="376">
        <f>+G171+H171</f>
        <v>15500</v>
      </c>
      <c r="G171" s="376">
        <f>+G173</f>
        <v>500</v>
      </c>
      <c r="H171" s="376">
        <f>+H180</f>
        <v>15000</v>
      </c>
    </row>
    <row r="172" spans="1:8" ht="15" customHeight="1" x14ac:dyDescent="0.2">
      <c r="A172" s="390"/>
      <c r="B172" s="207"/>
      <c r="C172" s="201"/>
      <c r="D172" s="201"/>
      <c r="E172" s="391" t="s">
        <v>48</v>
      </c>
      <c r="F172" s="376"/>
      <c r="G172" s="376"/>
      <c r="H172" s="376"/>
    </row>
    <row r="173" spans="1:8" s="521" customFormat="1" ht="17.25" customHeight="1" x14ac:dyDescent="0.2">
      <c r="A173" s="516">
        <v>2421</v>
      </c>
      <c r="B173" s="517" t="s">
        <v>274</v>
      </c>
      <c r="C173" s="518">
        <v>2</v>
      </c>
      <c r="D173" s="518">
        <v>1</v>
      </c>
      <c r="E173" s="519" t="s">
        <v>280</v>
      </c>
      <c r="F173" s="520">
        <f>+G173+H173</f>
        <v>500</v>
      </c>
      <c r="G173" s="520">
        <f>+G175</f>
        <v>500</v>
      </c>
      <c r="H173" s="520">
        <f>+H175</f>
        <v>0</v>
      </c>
    </row>
    <row r="174" spans="1:8" ht="27" x14ac:dyDescent="0.2">
      <c r="A174" s="390"/>
      <c r="B174" s="213"/>
      <c r="C174" s="202"/>
      <c r="D174" s="202"/>
      <c r="E174" s="391" t="s">
        <v>788</v>
      </c>
      <c r="F174" s="376"/>
      <c r="G174" s="376"/>
      <c r="H174" s="376"/>
    </row>
    <row r="175" spans="1:8" s="200" customFormat="1" ht="16.5" x14ac:dyDescent="0.2">
      <c r="A175" s="390"/>
      <c r="B175" s="213"/>
      <c r="C175" s="202"/>
      <c r="D175" s="202"/>
      <c r="E175" s="396" t="s">
        <v>815</v>
      </c>
      <c r="F175" s="376">
        <f>H175+G175</f>
        <v>500</v>
      </c>
      <c r="G175" s="376">
        <v>500</v>
      </c>
      <c r="H175" s="388"/>
    </row>
    <row r="176" spans="1:8" ht="17.25" customHeight="1" x14ac:dyDescent="0.2">
      <c r="A176" s="390">
        <v>2422</v>
      </c>
      <c r="B176" s="213" t="s">
        <v>274</v>
      </c>
      <c r="C176" s="202">
        <v>2</v>
      </c>
      <c r="D176" s="202">
        <v>2</v>
      </c>
      <c r="E176" s="391" t="s">
        <v>281</v>
      </c>
      <c r="F176" s="376"/>
      <c r="G176" s="376"/>
      <c r="H176" s="376"/>
    </row>
    <row r="177" spans="1:8" ht="27" x14ac:dyDescent="0.2">
      <c r="A177" s="390"/>
      <c r="B177" s="213"/>
      <c r="C177" s="202"/>
      <c r="D177" s="202"/>
      <c r="E177" s="391" t="s">
        <v>788</v>
      </c>
      <c r="F177" s="376"/>
      <c r="G177" s="376"/>
      <c r="H177" s="376"/>
    </row>
    <row r="178" spans="1:8" ht="17.25" customHeight="1" x14ac:dyDescent="0.2">
      <c r="A178" s="390">
        <v>2423</v>
      </c>
      <c r="B178" s="213" t="s">
        <v>274</v>
      </c>
      <c r="C178" s="202">
        <v>2</v>
      </c>
      <c r="D178" s="202">
        <v>3</v>
      </c>
      <c r="E178" s="391" t="s">
        <v>282</v>
      </c>
      <c r="F178" s="376"/>
      <c r="G178" s="376"/>
      <c r="H178" s="376"/>
    </row>
    <row r="179" spans="1:8" ht="27" x14ac:dyDescent="0.2">
      <c r="A179" s="390"/>
      <c r="B179" s="213"/>
      <c r="C179" s="202"/>
      <c r="D179" s="202"/>
      <c r="E179" s="391" t="s">
        <v>788</v>
      </c>
      <c r="F179" s="376"/>
      <c r="G179" s="376"/>
      <c r="H179" s="376"/>
    </row>
    <row r="180" spans="1:8" ht="18.75" customHeight="1" x14ac:dyDescent="0.2">
      <c r="A180" s="390">
        <v>2424</v>
      </c>
      <c r="B180" s="213" t="s">
        <v>274</v>
      </c>
      <c r="C180" s="202">
        <v>2</v>
      </c>
      <c r="D180" s="202">
        <v>4</v>
      </c>
      <c r="E180" s="391" t="s">
        <v>283</v>
      </c>
      <c r="F180" s="376">
        <f>+G180+H180</f>
        <v>15000</v>
      </c>
      <c r="G180" s="376"/>
      <c r="H180" s="376">
        <f>+H182</f>
        <v>15000</v>
      </c>
    </row>
    <row r="181" spans="1:8" ht="27" x14ac:dyDescent="0.2">
      <c r="A181" s="390"/>
      <c r="B181" s="213"/>
      <c r="C181" s="202"/>
      <c r="D181" s="202"/>
      <c r="E181" s="391" t="s">
        <v>788</v>
      </c>
      <c r="F181" s="376"/>
      <c r="G181" s="376"/>
      <c r="H181" s="376"/>
    </row>
    <row r="182" spans="1:8" s="200" customFormat="1" ht="16.5" customHeight="1" x14ac:dyDescent="0.2">
      <c r="A182" s="390"/>
      <c r="B182" s="213"/>
      <c r="C182" s="202"/>
      <c r="D182" s="202"/>
      <c r="E182" s="275" t="s">
        <v>822</v>
      </c>
      <c r="F182" s="376">
        <f>+G182+H182</f>
        <v>15000</v>
      </c>
      <c r="G182" s="457"/>
      <c r="H182" s="376">
        <v>15000</v>
      </c>
    </row>
    <row r="183" spans="1:8" ht="17.25" customHeight="1" x14ac:dyDescent="0.2">
      <c r="A183" s="390">
        <v>2430</v>
      </c>
      <c r="B183" s="207" t="s">
        <v>274</v>
      </c>
      <c r="C183" s="201">
        <v>3</v>
      </c>
      <c r="D183" s="201">
        <v>0</v>
      </c>
      <c r="E183" s="393" t="s">
        <v>284</v>
      </c>
      <c r="F183" s="376"/>
      <c r="G183" s="376"/>
      <c r="H183" s="376"/>
    </row>
    <row r="184" spans="1:8" ht="16.5" x14ac:dyDescent="0.2">
      <c r="A184" s="390"/>
      <c r="B184" s="207"/>
      <c r="C184" s="201"/>
      <c r="D184" s="201"/>
      <c r="E184" s="391" t="s">
        <v>48</v>
      </c>
      <c r="F184" s="376"/>
      <c r="G184" s="376"/>
      <c r="H184" s="376"/>
    </row>
    <row r="185" spans="1:8" ht="15" customHeight="1" x14ac:dyDescent="0.2">
      <c r="A185" s="390">
        <v>2431</v>
      </c>
      <c r="B185" s="213" t="s">
        <v>274</v>
      </c>
      <c r="C185" s="202">
        <v>3</v>
      </c>
      <c r="D185" s="202">
        <v>1</v>
      </c>
      <c r="E185" s="391" t="s">
        <v>285</v>
      </c>
      <c r="F185" s="376"/>
      <c r="G185" s="376"/>
      <c r="H185" s="376"/>
    </row>
    <row r="186" spans="1:8" ht="27" x14ac:dyDescent="0.2">
      <c r="A186" s="390"/>
      <c r="B186" s="213"/>
      <c r="C186" s="202"/>
      <c r="D186" s="202"/>
      <c r="E186" s="391" t="s">
        <v>788</v>
      </c>
      <c r="F186" s="376"/>
      <c r="G186" s="376"/>
      <c r="H186" s="376"/>
    </row>
    <row r="187" spans="1:8" ht="16.5" x14ac:dyDescent="0.2">
      <c r="A187" s="390">
        <v>2432</v>
      </c>
      <c r="B187" s="213" t="s">
        <v>274</v>
      </c>
      <c r="C187" s="202">
        <v>3</v>
      </c>
      <c r="D187" s="202">
        <v>2</v>
      </c>
      <c r="E187" s="391" t="s">
        <v>286</v>
      </c>
      <c r="F187" s="376"/>
      <c r="G187" s="376"/>
      <c r="H187" s="376"/>
    </row>
    <row r="188" spans="1:8" ht="27" x14ac:dyDescent="0.2">
      <c r="A188" s="390"/>
      <c r="B188" s="213"/>
      <c r="C188" s="202"/>
      <c r="D188" s="202"/>
      <c r="E188" s="391" t="s">
        <v>788</v>
      </c>
      <c r="F188" s="376"/>
      <c r="G188" s="376"/>
      <c r="H188" s="376"/>
    </row>
    <row r="189" spans="1:8" ht="16.5" x14ac:dyDescent="0.2">
      <c r="A189" s="390">
        <v>2433</v>
      </c>
      <c r="B189" s="213" t="s">
        <v>274</v>
      </c>
      <c r="C189" s="202">
        <v>3</v>
      </c>
      <c r="D189" s="202">
        <v>3</v>
      </c>
      <c r="E189" s="391" t="s">
        <v>287</v>
      </c>
      <c r="F189" s="376"/>
      <c r="G189" s="376"/>
      <c r="H189" s="376"/>
    </row>
    <row r="190" spans="1:8" ht="27" x14ac:dyDescent="0.2">
      <c r="A190" s="390"/>
      <c r="B190" s="213"/>
      <c r="C190" s="202"/>
      <c r="D190" s="202"/>
      <c r="E190" s="391" t="s">
        <v>788</v>
      </c>
      <c r="F190" s="376"/>
      <c r="G190" s="376"/>
      <c r="H190" s="376"/>
    </row>
    <row r="191" spans="1:8" s="200" customFormat="1" ht="27" customHeight="1" x14ac:dyDescent="0.2">
      <c r="A191" s="390">
        <v>2440</v>
      </c>
      <c r="B191" s="207" t="s">
        <v>274</v>
      </c>
      <c r="C191" s="201">
        <v>4</v>
      </c>
      <c r="D191" s="201">
        <v>0</v>
      </c>
      <c r="E191" s="393" t="s">
        <v>291</v>
      </c>
      <c r="F191" s="376"/>
      <c r="G191" s="388"/>
      <c r="H191" s="388"/>
    </row>
    <row r="192" spans="1:8" ht="12.75" customHeight="1" x14ac:dyDescent="0.2">
      <c r="A192" s="390"/>
      <c r="B192" s="207"/>
      <c r="C192" s="201"/>
      <c r="D192" s="201"/>
      <c r="E192" s="391" t="s">
        <v>48</v>
      </c>
      <c r="F192" s="376"/>
      <c r="G192" s="376"/>
      <c r="H192" s="376"/>
    </row>
    <row r="193" spans="1:15" ht="27" x14ac:dyDescent="0.2">
      <c r="A193" s="390">
        <v>2441</v>
      </c>
      <c r="B193" s="213" t="s">
        <v>274</v>
      </c>
      <c r="C193" s="202">
        <v>4</v>
      </c>
      <c r="D193" s="202">
        <v>1</v>
      </c>
      <c r="E193" s="391" t="s">
        <v>292</v>
      </c>
      <c r="F193" s="376"/>
      <c r="G193" s="376"/>
      <c r="H193" s="376"/>
    </row>
    <row r="194" spans="1:15" s="69" customFormat="1" ht="27" x14ac:dyDescent="0.2">
      <c r="A194" s="390"/>
      <c r="B194" s="213"/>
      <c r="C194" s="202"/>
      <c r="D194" s="202"/>
      <c r="E194" s="391" t="s">
        <v>788</v>
      </c>
      <c r="F194" s="392"/>
      <c r="G194" s="392"/>
      <c r="H194" s="392"/>
    </row>
    <row r="195" spans="1:15" s="200" customFormat="1" ht="16.5" x14ac:dyDescent="0.2">
      <c r="A195" s="390">
        <v>2442</v>
      </c>
      <c r="B195" s="213" t="s">
        <v>274</v>
      </c>
      <c r="C195" s="202">
        <v>4</v>
      </c>
      <c r="D195" s="202">
        <v>2</v>
      </c>
      <c r="E195" s="391" t="s">
        <v>293</v>
      </c>
      <c r="F195" s="388"/>
      <c r="G195" s="388"/>
      <c r="H195" s="388"/>
    </row>
    <row r="196" spans="1:15" ht="27" x14ac:dyDescent="0.2">
      <c r="A196" s="390"/>
      <c r="B196" s="213"/>
      <c r="C196" s="202"/>
      <c r="D196" s="202"/>
      <c r="E196" s="391" t="s">
        <v>788</v>
      </c>
      <c r="F196" s="376"/>
      <c r="G196" s="376"/>
      <c r="H196" s="376"/>
    </row>
    <row r="197" spans="1:15" ht="17.25" customHeight="1" x14ac:dyDescent="0.2">
      <c r="A197" s="390">
        <v>2443</v>
      </c>
      <c r="B197" s="213" t="s">
        <v>274</v>
      </c>
      <c r="C197" s="202">
        <v>4</v>
      </c>
      <c r="D197" s="202">
        <v>3</v>
      </c>
      <c r="E197" s="391" t="s">
        <v>294</v>
      </c>
      <c r="F197" s="376"/>
      <c r="G197" s="376"/>
      <c r="H197" s="376"/>
    </row>
    <row r="198" spans="1:15" ht="27" x14ac:dyDescent="0.2">
      <c r="A198" s="390"/>
      <c r="B198" s="213"/>
      <c r="C198" s="202"/>
      <c r="D198" s="202"/>
      <c r="E198" s="391" t="s">
        <v>788</v>
      </c>
      <c r="F198" s="376"/>
      <c r="G198" s="376"/>
      <c r="H198" s="376"/>
    </row>
    <row r="199" spans="1:15" ht="16.5" x14ac:dyDescent="0.2">
      <c r="A199" s="390">
        <v>2450</v>
      </c>
      <c r="B199" s="207" t="s">
        <v>274</v>
      </c>
      <c r="C199" s="201">
        <v>5</v>
      </c>
      <c r="D199" s="201">
        <v>0</v>
      </c>
      <c r="E199" s="393" t="s">
        <v>295</v>
      </c>
      <c r="F199" s="376">
        <f>+F203</f>
        <v>100000</v>
      </c>
      <c r="G199" s="376">
        <f>+G201</f>
        <v>0</v>
      </c>
      <c r="H199" s="376">
        <f>+H201</f>
        <v>100000</v>
      </c>
    </row>
    <row r="200" spans="1:15" ht="12" customHeight="1" x14ac:dyDescent="0.2">
      <c r="A200" s="390"/>
      <c r="B200" s="207"/>
      <c r="C200" s="201"/>
      <c r="D200" s="201"/>
      <c r="E200" s="391" t="s">
        <v>48</v>
      </c>
      <c r="F200" s="376"/>
      <c r="G200" s="376"/>
      <c r="H200" s="376"/>
    </row>
    <row r="201" spans="1:15" s="521" customFormat="1" ht="21.75" customHeight="1" x14ac:dyDescent="0.2">
      <c r="A201" s="516">
        <v>2451</v>
      </c>
      <c r="B201" s="517" t="s">
        <v>274</v>
      </c>
      <c r="C201" s="518">
        <v>5</v>
      </c>
      <c r="D201" s="518">
        <v>1</v>
      </c>
      <c r="E201" s="519" t="s">
        <v>296</v>
      </c>
      <c r="F201" s="520">
        <f>+G201+H201</f>
        <v>100000</v>
      </c>
      <c r="G201" s="520">
        <f>+G203</f>
        <v>0</v>
      </c>
      <c r="H201" s="520">
        <f>+H203</f>
        <v>100000</v>
      </c>
    </row>
    <row r="202" spans="1:15" ht="27" x14ac:dyDescent="0.2">
      <c r="A202" s="390"/>
      <c r="B202" s="213"/>
      <c r="C202" s="202"/>
      <c r="D202" s="202"/>
      <c r="E202" s="391" t="s">
        <v>788</v>
      </c>
      <c r="F202" s="376"/>
      <c r="G202" s="376"/>
      <c r="H202" s="376"/>
      <c r="J202" s="203"/>
    </row>
    <row r="203" spans="1:15" ht="16.5" x14ac:dyDescent="0.2">
      <c r="A203" s="390"/>
      <c r="B203" s="213"/>
      <c r="C203" s="202"/>
      <c r="D203" s="202"/>
      <c r="E203" s="391" t="s">
        <v>822</v>
      </c>
      <c r="F203" s="376">
        <f>+G203+H203</f>
        <v>100000</v>
      </c>
      <c r="G203" s="376"/>
      <c r="H203" s="376">
        <v>100000</v>
      </c>
      <c r="J203" s="203"/>
      <c r="O203" s="374" t="e">
        <f>+H203-#REF!</f>
        <v>#REF!</v>
      </c>
    </row>
    <row r="204" spans="1:15" ht="16.5" x14ac:dyDescent="0.2">
      <c r="A204" s="390">
        <v>2452</v>
      </c>
      <c r="B204" s="213" t="s">
        <v>274</v>
      </c>
      <c r="C204" s="202">
        <v>5</v>
      </c>
      <c r="D204" s="202">
        <v>2</v>
      </c>
      <c r="E204" s="391" t="s">
        <v>297</v>
      </c>
      <c r="F204" s="376"/>
      <c r="G204" s="376"/>
      <c r="H204" s="376"/>
    </row>
    <row r="205" spans="1:15" ht="27" x14ac:dyDescent="0.2">
      <c r="A205" s="390"/>
      <c r="B205" s="213"/>
      <c r="C205" s="202"/>
      <c r="D205" s="202"/>
      <c r="E205" s="391" t="s">
        <v>788</v>
      </c>
      <c r="F205" s="376"/>
      <c r="G205" s="376"/>
      <c r="H205" s="376"/>
    </row>
    <row r="206" spans="1:15" ht="16.5" x14ac:dyDescent="0.2">
      <c r="A206" s="390">
        <v>2453</v>
      </c>
      <c r="B206" s="213" t="s">
        <v>274</v>
      </c>
      <c r="C206" s="202">
        <v>5</v>
      </c>
      <c r="D206" s="202">
        <v>3</v>
      </c>
      <c r="E206" s="391" t="s">
        <v>298</v>
      </c>
      <c r="F206" s="376"/>
      <c r="G206" s="376"/>
      <c r="H206" s="376"/>
    </row>
    <row r="207" spans="1:15" ht="27" x14ac:dyDescent="0.2">
      <c r="A207" s="390"/>
      <c r="B207" s="213"/>
      <c r="C207" s="202"/>
      <c r="D207" s="202"/>
      <c r="E207" s="391" t="s">
        <v>788</v>
      </c>
      <c r="F207" s="376"/>
      <c r="G207" s="376"/>
      <c r="H207" s="376"/>
    </row>
    <row r="208" spans="1:15" s="200" customFormat="1" ht="15" customHeight="1" x14ac:dyDescent="0.2">
      <c r="A208" s="390">
        <v>2454</v>
      </c>
      <c r="B208" s="213" t="s">
        <v>274</v>
      </c>
      <c r="C208" s="202">
        <v>5</v>
      </c>
      <c r="D208" s="202">
        <v>4</v>
      </c>
      <c r="E208" s="391" t="s">
        <v>299</v>
      </c>
      <c r="F208" s="388"/>
      <c r="G208" s="388"/>
      <c r="H208" s="388"/>
      <c r="N208" s="204"/>
      <c r="O208" s="204"/>
    </row>
    <row r="209" spans="1:15" ht="27" x14ac:dyDescent="0.2">
      <c r="A209" s="390"/>
      <c r="B209" s="213"/>
      <c r="C209" s="202"/>
      <c r="D209" s="202"/>
      <c r="E209" s="391" t="s">
        <v>788</v>
      </c>
      <c r="F209" s="376"/>
      <c r="G209" s="376"/>
      <c r="H209" s="376"/>
      <c r="N209" s="205"/>
      <c r="O209" s="205"/>
    </row>
    <row r="210" spans="1:15" s="200" customFormat="1" ht="16.5" x14ac:dyDescent="0.2">
      <c r="A210" s="390">
        <v>2455</v>
      </c>
      <c r="B210" s="213" t="s">
        <v>274</v>
      </c>
      <c r="C210" s="202">
        <v>5</v>
      </c>
      <c r="D210" s="202">
        <v>5</v>
      </c>
      <c r="E210" s="391" t="s">
        <v>300</v>
      </c>
      <c r="F210" s="388"/>
      <c r="G210" s="388"/>
      <c r="H210" s="388"/>
    </row>
    <row r="211" spans="1:15" ht="27" x14ac:dyDescent="0.2">
      <c r="A211" s="390"/>
      <c r="B211" s="213"/>
      <c r="C211" s="202"/>
      <c r="D211" s="202"/>
      <c r="E211" s="391" t="s">
        <v>788</v>
      </c>
      <c r="F211" s="376"/>
      <c r="G211" s="376"/>
      <c r="H211" s="376"/>
    </row>
    <row r="212" spans="1:15" s="200" customFormat="1" ht="12" customHeight="1" x14ac:dyDescent="0.2">
      <c r="A212" s="390">
        <v>2460</v>
      </c>
      <c r="B212" s="207" t="s">
        <v>274</v>
      </c>
      <c r="C212" s="201">
        <v>6</v>
      </c>
      <c r="D212" s="201">
        <v>0</v>
      </c>
      <c r="E212" s="393" t="s">
        <v>301</v>
      </c>
      <c r="F212" s="388"/>
      <c r="G212" s="388"/>
      <c r="H212" s="388"/>
    </row>
    <row r="213" spans="1:15" ht="13.5" customHeight="1" x14ac:dyDescent="0.2">
      <c r="A213" s="390"/>
      <c r="B213" s="207"/>
      <c r="C213" s="201"/>
      <c r="D213" s="201"/>
      <c r="E213" s="391" t="s">
        <v>48</v>
      </c>
      <c r="F213" s="376"/>
      <c r="G213" s="376"/>
      <c r="H213" s="376"/>
    </row>
    <row r="214" spans="1:15" ht="15" customHeight="1" x14ac:dyDescent="0.2">
      <c r="A214" s="390">
        <v>2461</v>
      </c>
      <c r="B214" s="213" t="s">
        <v>274</v>
      </c>
      <c r="C214" s="202">
        <v>6</v>
      </c>
      <c r="D214" s="202">
        <v>1</v>
      </c>
      <c r="E214" s="391" t="s">
        <v>302</v>
      </c>
      <c r="F214" s="376"/>
      <c r="G214" s="376"/>
      <c r="H214" s="376"/>
      <c r="J214" s="206"/>
    </row>
    <row r="215" spans="1:15" ht="27" x14ac:dyDescent="0.2">
      <c r="A215" s="390"/>
      <c r="B215" s="213"/>
      <c r="C215" s="202"/>
      <c r="D215" s="202"/>
      <c r="E215" s="391" t="s">
        <v>788</v>
      </c>
      <c r="F215" s="376"/>
      <c r="G215" s="376"/>
      <c r="H215" s="376"/>
    </row>
    <row r="216" spans="1:15" ht="18" customHeight="1" x14ac:dyDescent="0.2">
      <c r="A216" s="390">
        <v>2470</v>
      </c>
      <c r="B216" s="207" t="s">
        <v>274</v>
      </c>
      <c r="C216" s="201">
        <v>7</v>
      </c>
      <c r="D216" s="201">
        <v>0</v>
      </c>
      <c r="E216" s="393" t="s">
        <v>303</v>
      </c>
      <c r="F216" s="376"/>
      <c r="G216" s="376"/>
      <c r="H216" s="376"/>
    </row>
    <row r="217" spans="1:15" ht="18" customHeight="1" x14ac:dyDescent="0.2">
      <c r="A217" s="390"/>
      <c r="B217" s="207"/>
      <c r="C217" s="201"/>
      <c r="D217" s="201"/>
      <c r="E217" s="391" t="s">
        <v>48</v>
      </c>
      <c r="F217" s="376"/>
      <c r="G217" s="376"/>
      <c r="H217" s="376"/>
    </row>
    <row r="218" spans="1:15" s="200" customFormat="1" ht="27" x14ac:dyDescent="0.2">
      <c r="A218" s="390">
        <v>2471</v>
      </c>
      <c r="B218" s="213" t="s">
        <v>274</v>
      </c>
      <c r="C218" s="202">
        <v>7</v>
      </c>
      <c r="D218" s="202">
        <v>1</v>
      </c>
      <c r="E218" s="391" t="s">
        <v>304</v>
      </c>
      <c r="F218" s="388"/>
      <c r="G218" s="388"/>
      <c r="H218" s="388"/>
    </row>
    <row r="219" spans="1:15" ht="27" x14ac:dyDescent="0.2">
      <c r="A219" s="390"/>
      <c r="B219" s="213"/>
      <c r="C219" s="202"/>
      <c r="D219" s="202"/>
      <c r="E219" s="391" t="s">
        <v>788</v>
      </c>
      <c r="F219" s="376"/>
      <c r="G219" s="376"/>
      <c r="H219" s="376"/>
    </row>
    <row r="220" spans="1:15" ht="17.25" customHeight="1" x14ac:dyDescent="0.2">
      <c r="A220" s="390">
        <v>2472</v>
      </c>
      <c r="B220" s="213" t="s">
        <v>274</v>
      </c>
      <c r="C220" s="202">
        <v>7</v>
      </c>
      <c r="D220" s="202">
        <v>2</v>
      </c>
      <c r="E220" s="391" t="s">
        <v>305</v>
      </c>
      <c r="F220" s="376"/>
      <c r="G220" s="376"/>
      <c r="H220" s="376"/>
    </row>
    <row r="221" spans="1:15" ht="27" x14ac:dyDescent="0.2">
      <c r="A221" s="390"/>
      <c r="B221" s="213"/>
      <c r="C221" s="202"/>
      <c r="D221" s="202"/>
      <c r="E221" s="391" t="s">
        <v>788</v>
      </c>
      <c r="F221" s="376"/>
      <c r="G221" s="376"/>
      <c r="H221" s="376"/>
    </row>
    <row r="222" spans="1:15" ht="15" customHeight="1" x14ac:dyDescent="0.2">
      <c r="A222" s="390">
        <v>2473</v>
      </c>
      <c r="B222" s="213" t="s">
        <v>274</v>
      </c>
      <c r="C222" s="202">
        <v>7</v>
      </c>
      <c r="D222" s="202">
        <v>3</v>
      </c>
      <c r="E222" s="391" t="s">
        <v>306</v>
      </c>
      <c r="F222" s="376"/>
      <c r="G222" s="376"/>
      <c r="H222" s="376"/>
    </row>
    <row r="223" spans="1:15" ht="27" x14ac:dyDescent="0.2">
      <c r="A223" s="390"/>
      <c r="B223" s="213"/>
      <c r="C223" s="202"/>
      <c r="D223" s="202"/>
      <c r="E223" s="391" t="s">
        <v>788</v>
      </c>
      <c r="F223" s="376"/>
      <c r="G223" s="376"/>
      <c r="H223" s="376"/>
    </row>
    <row r="224" spans="1:15" ht="16.5" x14ac:dyDescent="0.2">
      <c r="A224" s="390">
        <v>2474</v>
      </c>
      <c r="B224" s="213" t="s">
        <v>274</v>
      </c>
      <c r="C224" s="202">
        <v>7</v>
      </c>
      <c r="D224" s="202">
        <v>4</v>
      </c>
      <c r="E224" s="391" t="s">
        <v>307</v>
      </c>
      <c r="F224" s="376"/>
      <c r="G224" s="376"/>
      <c r="H224" s="376"/>
    </row>
    <row r="225" spans="1:15" ht="27" x14ac:dyDescent="0.2">
      <c r="A225" s="390"/>
      <c r="B225" s="213"/>
      <c r="C225" s="202"/>
      <c r="D225" s="202"/>
      <c r="E225" s="391" t="s">
        <v>788</v>
      </c>
      <c r="F225" s="376"/>
      <c r="G225" s="376"/>
      <c r="H225" s="376"/>
    </row>
    <row r="226" spans="1:15" ht="29.25" customHeight="1" x14ac:dyDescent="0.2">
      <c r="A226" s="390">
        <v>2480</v>
      </c>
      <c r="B226" s="207" t="s">
        <v>274</v>
      </c>
      <c r="C226" s="201">
        <v>8</v>
      </c>
      <c r="D226" s="201">
        <v>0</v>
      </c>
      <c r="E226" s="393" t="s">
        <v>308</v>
      </c>
      <c r="F226" s="376"/>
      <c r="G226" s="376"/>
      <c r="H226" s="376"/>
    </row>
    <row r="227" spans="1:15" ht="16.5" x14ac:dyDescent="0.2">
      <c r="A227" s="390"/>
      <c r="B227" s="207"/>
      <c r="C227" s="201"/>
      <c r="D227" s="201"/>
      <c r="E227" s="391" t="s">
        <v>48</v>
      </c>
      <c r="F227" s="376"/>
      <c r="G227" s="376"/>
      <c r="H227" s="376"/>
    </row>
    <row r="228" spans="1:15" s="200" customFormat="1" ht="40.5" x14ac:dyDescent="0.2">
      <c r="A228" s="390">
        <v>2481</v>
      </c>
      <c r="B228" s="213" t="s">
        <v>274</v>
      </c>
      <c r="C228" s="202">
        <v>8</v>
      </c>
      <c r="D228" s="202">
        <v>1</v>
      </c>
      <c r="E228" s="391" t="s">
        <v>309</v>
      </c>
      <c r="F228" s="388"/>
      <c r="G228" s="388"/>
      <c r="H228" s="388"/>
    </row>
    <row r="229" spans="1:15" ht="27" x14ac:dyDescent="0.2">
      <c r="A229" s="390"/>
      <c r="B229" s="213"/>
      <c r="C229" s="202"/>
      <c r="D229" s="202"/>
      <c r="E229" s="391" t="s">
        <v>788</v>
      </c>
      <c r="F229" s="376"/>
      <c r="G229" s="376"/>
      <c r="H229" s="376"/>
    </row>
    <row r="230" spans="1:15" s="200" customFormat="1" ht="42.75" customHeight="1" x14ac:dyDescent="0.2">
      <c r="A230" s="390">
        <v>2482</v>
      </c>
      <c r="B230" s="213" t="s">
        <v>274</v>
      </c>
      <c r="C230" s="202">
        <v>8</v>
      </c>
      <c r="D230" s="202">
        <v>2</v>
      </c>
      <c r="E230" s="391" t="s">
        <v>310</v>
      </c>
      <c r="F230" s="388"/>
      <c r="G230" s="388"/>
      <c r="H230" s="388"/>
    </row>
    <row r="231" spans="1:15" s="200" customFormat="1" ht="27" x14ac:dyDescent="0.2">
      <c r="A231" s="390">
        <v>2483</v>
      </c>
      <c r="B231" s="213" t="s">
        <v>274</v>
      </c>
      <c r="C231" s="202">
        <v>8</v>
      </c>
      <c r="D231" s="202">
        <v>3</v>
      </c>
      <c r="E231" s="391" t="s">
        <v>311</v>
      </c>
      <c r="F231" s="388"/>
      <c r="G231" s="388"/>
      <c r="H231" s="388"/>
    </row>
    <row r="232" spans="1:15" ht="41.25" customHeight="1" x14ac:dyDescent="0.2">
      <c r="A232" s="390"/>
      <c r="B232" s="213"/>
      <c r="C232" s="202"/>
      <c r="D232" s="202"/>
      <c r="E232" s="391" t="s">
        <v>788</v>
      </c>
      <c r="F232" s="376"/>
      <c r="G232" s="376"/>
      <c r="H232" s="376"/>
    </row>
    <row r="233" spans="1:15" ht="39.75" customHeight="1" x14ac:dyDescent="0.2">
      <c r="A233" s="390">
        <v>2484</v>
      </c>
      <c r="B233" s="213" t="s">
        <v>274</v>
      </c>
      <c r="C233" s="202">
        <v>8</v>
      </c>
      <c r="D233" s="202">
        <v>4</v>
      </c>
      <c r="E233" s="391" t="s">
        <v>312</v>
      </c>
      <c r="F233" s="376"/>
      <c r="G233" s="376"/>
      <c r="H233" s="376"/>
    </row>
    <row r="234" spans="1:15" ht="42" customHeight="1" x14ac:dyDescent="0.2">
      <c r="A234" s="390"/>
      <c r="B234" s="213"/>
      <c r="C234" s="202"/>
      <c r="D234" s="202"/>
      <c r="E234" s="391" t="s">
        <v>788</v>
      </c>
      <c r="F234" s="376"/>
      <c r="G234" s="376"/>
      <c r="H234" s="376"/>
    </row>
    <row r="235" spans="1:15" ht="29.25" customHeight="1" x14ac:dyDescent="0.2">
      <c r="A235" s="390">
        <v>2490</v>
      </c>
      <c r="B235" s="207" t="s">
        <v>274</v>
      </c>
      <c r="C235" s="201">
        <v>9</v>
      </c>
      <c r="D235" s="201">
        <v>0</v>
      </c>
      <c r="E235" s="393" t="s">
        <v>317</v>
      </c>
      <c r="F235" s="450">
        <f>+H235</f>
        <v>-125266.98360000001</v>
      </c>
      <c r="G235" s="450"/>
      <c r="H235" s="458">
        <f>+H237</f>
        <v>-125266.98360000001</v>
      </c>
    </row>
    <row r="236" spans="1:15" ht="16.5" x14ac:dyDescent="0.2">
      <c r="A236" s="390"/>
      <c r="B236" s="207"/>
      <c r="C236" s="201"/>
      <c r="D236" s="201"/>
      <c r="E236" s="391" t="s">
        <v>48</v>
      </c>
      <c r="F236" s="376"/>
      <c r="G236" s="376"/>
      <c r="H236" s="376"/>
    </row>
    <row r="237" spans="1:15" ht="16.5" x14ac:dyDescent="0.2">
      <c r="A237" s="390">
        <v>2491</v>
      </c>
      <c r="B237" s="213" t="s">
        <v>274</v>
      </c>
      <c r="C237" s="202">
        <v>9</v>
      </c>
      <c r="D237" s="202">
        <v>1</v>
      </c>
      <c r="E237" s="391" t="s">
        <v>317</v>
      </c>
      <c r="F237" s="625">
        <f>+H237</f>
        <v>-125266.98360000001</v>
      </c>
      <c r="G237" s="376"/>
      <c r="H237" s="624">
        <v>-125266.98360000001</v>
      </c>
    </row>
    <row r="238" spans="1:15" ht="31.5" customHeight="1" x14ac:dyDescent="0.2">
      <c r="A238" s="390"/>
      <c r="B238" s="213"/>
      <c r="C238" s="202"/>
      <c r="D238" s="202"/>
      <c r="E238" s="391" t="s">
        <v>788</v>
      </c>
      <c r="F238" s="376"/>
      <c r="G238" s="376"/>
      <c r="H238" s="376"/>
    </row>
    <row r="239" spans="1:15" s="200" customFormat="1" ht="41.25" customHeight="1" x14ac:dyDescent="0.2">
      <c r="A239" s="202">
        <v>2500</v>
      </c>
      <c r="B239" s="207" t="s">
        <v>318</v>
      </c>
      <c r="C239" s="201">
        <v>0</v>
      </c>
      <c r="D239" s="201">
        <v>0</v>
      </c>
      <c r="E239" s="387" t="s">
        <v>826</v>
      </c>
      <c r="F239" s="388">
        <f>+G239+H239</f>
        <v>335890</v>
      </c>
      <c r="G239" s="388">
        <f>+G241+G260</f>
        <v>173390</v>
      </c>
      <c r="H239" s="388">
        <f>+H241+H260</f>
        <v>162500</v>
      </c>
      <c r="O239" s="469">
        <f>+H239+H287+H199+H19</f>
        <v>326500</v>
      </c>
    </row>
    <row r="240" spans="1:15" ht="16.5" x14ac:dyDescent="0.2">
      <c r="A240" s="390"/>
      <c r="B240" s="207"/>
      <c r="C240" s="201"/>
      <c r="D240" s="201"/>
      <c r="E240" s="391" t="s">
        <v>22</v>
      </c>
      <c r="F240" s="376"/>
      <c r="G240" s="376"/>
      <c r="H240" s="376"/>
    </row>
    <row r="241" spans="1:16" ht="15" customHeight="1" x14ac:dyDescent="0.2">
      <c r="A241" s="390">
        <v>2510</v>
      </c>
      <c r="B241" s="207" t="s">
        <v>318</v>
      </c>
      <c r="C241" s="201">
        <v>1</v>
      </c>
      <c r="D241" s="201">
        <v>0</v>
      </c>
      <c r="E241" s="393" t="s">
        <v>320</v>
      </c>
      <c r="F241" s="450">
        <f>+F243</f>
        <v>257000</v>
      </c>
      <c r="G241" s="388">
        <f>+G243</f>
        <v>155500</v>
      </c>
      <c r="H241" s="388">
        <f>+H243</f>
        <v>101500</v>
      </c>
    </row>
    <row r="242" spans="1:16" ht="15" customHeight="1" x14ac:dyDescent="0.2">
      <c r="A242" s="390"/>
      <c r="B242" s="207"/>
      <c r="C242" s="201"/>
      <c r="D242" s="201"/>
      <c r="E242" s="391" t="s">
        <v>48</v>
      </c>
      <c r="F242" s="376"/>
      <c r="G242" s="376"/>
      <c r="H242" s="376"/>
    </row>
    <row r="243" spans="1:16" ht="15.75" customHeight="1" x14ac:dyDescent="0.2">
      <c r="A243" s="390">
        <v>2511</v>
      </c>
      <c r="B243" s="213" t="s">
        <v>318</v>
      </c>
      <c r="C243" s="202">
        <v>1</v>
      </c>
      <c r="D243" s="202">
        <v>1</v>
      </c>
      <c r="E243" s="391" t="s">
        <v>320</v>
      </c>
      <c r="F243" s="457">
        <f>+G243+H243</f>
        <v>257000</v>
      </c>
      <c r="G243" s="376">
        <f>+G245+G246+G247+G248+G249+G250+G251+G252+G253+G254+G255+G256+G257+G258</f>
        <v>155500</v>
      </c>
      <c r="H243" s="376">
        <f>+H254+H255+H256+H257+H258+H259</f>
        <v>101500</v>
      </c>
    </row>
    <row r="244" spans="1:16" ht="27" x14ac:dyDescent="0.2">
      <c r="A244" s="390"/>
      <c r="B244" s="213"/>
      <c r="C244" s="202"/>
      <c r="D244" s="202"/>
      <c r="E244" s="391" t="s">
        <v>788</v>
      </c>
      <c r="F244" s="376"/>
      <c r="G244" s="376"/>
      <c r="H244" s="376"/>
      <c r="K244" s="205"/>
    </row>
    <row r="245" spans="1:16" ht="13.5" customHeight="1" x14ac:dyDescent="0.2">
      <c r="A245" s="390"/>
      <c r="B245" s="213"/>
      <c r="C245" s="202"/>
      <c r="D245" s="202"/>
      <c r="E245" s="391" t="s">
        <v>789</v>
      </c>
      <c r="F245" s="376">
        <f t="shared" ref="F245:F258" si="1">H245+G245</f>
        <v>65000</v>
      </c>
      <c r="G245" s="376">
        <v>65000</v>
      </c>
      <c r="H245" s="376"/>
      <c r="O245" s="188">
        <f>63.3-58</f>
        <v>5.2999999999999972</v>
      </c>
      <c r="P245" s="188">
        <f>63300-5300</f>
        <v>58000</v>
      </c>
    </row>
    <row r="246" spans="1:16" ht="16.5" customHeight="1" x14ac:dyDescent="0.2">
      <c r="A246" s="390"/>
      <c r="B246" s="213"/>
      <c r="C246" s="202"/>
      <c r="D246" s="202"/>
      <c r="E246" s="391" t="s">
        <v>791</v>
      </c>
      <c r="F246" s="376">
        <f t="shared" si="1"/>
        <v>6000</v>
      </c>
      <c r="G246" s="376">
        <v>6000</v>
      </c>
      <c r="H246" s="376"/>
      <c r="O246" s="188">
        <f>1200*12</f>
        <v>14400</v>
      </c>
    </row>
    <row r="247" spans="1:16" ht="16.5" x14ac:dyDescent="0.2">
      <c r="A247" s="390"/>
      <c r="B247" s="213"/>
      <c r="C247" s="202"/>
      <c r="D247" s="202"/>
      <c r="E247" s="391" t="s">
        <v>794</v>
      </c>
      <c r="F247" s="376">
        <f t="shared" si="1"/>
        <v>65100</v>
      </c>
      <c r="G247" s="376">
        <v>65100</v>
      </c>
      <c r="H247" s="376"/>
      <c r="O247" s="188">
        <v>64500</v>
      </c>
    </row>
    <row r="248" spans="1:16" ht="16.5" x14ac:dyDescent="0.2">
      <c r="A248" s="390"/>
      <c r="B248" s="213"/>
      <c r="C248" s="202"/>
      <c r="D248" s="202"/>
      <c r="E248" s="391" t="s">
        <v>827</v>
      </c>
      <c r="F248" s="376">
        <f t="shared" si="1"/>
        <v>6300</v>
      </c>
      <c r="G248" s="376">
        <v>6300</v>
      </c>
      <c r="H248" s="376"/>
    </row>
    <row r="249" spans="1:16" ht="16.5" x14ac:dyDescent="0.2">
      <c r="A249" s="390"/>
      <c r="B249" s="213"/>
      <c r="C249" s="202"/>
      <c r="D249" s="202"/>
      <c r="E249" s="391" t="s">
        <v>799</v>
      </c>
      <c r="F249" s="376">
        <f t="shared" si="1"/>
        <v>0</v>
      </c>
      <c r="G249" s="376">
        <v>0</v>
      </c>
      <c r="H249" s="376"/>
    </row>
    <row r="250" spans="1:16" ht="16.5" x14ac:dyDescent="0.2">
      <c r="A250" s="390"/>
      <c r="B250" s="213"/>
      <c r="C250" s="202"/>
      <c r="D250" s="202"/>
      <c r="E250" s="391" t="s">
        <v>805</v>
      </c>
      <c r="F250" s="376">
        <f t="shared" si="1"/>
        <v>0</v>
      </c>
      <c r="G250" s="376">
        <v>0</v>
      </c>
      <c r="H250" s="376"/>
    </row>
    <row r="251" spans="1:16" ht="16.5" x14ac:dyDescent="0.2">
      <c r="A251" s="390"/>
      <c r="B251" s="213"/>
      <c r="C251" s="202"/>
      <c r="D251" s="202"/>
      <c r="E251" s="391" t="s">
        <v>806</v>
      </c>
      <c r="F251" s="376">
        <f t="shared" si="1"/>
        <v>3000</v>
      </c>
      <c r="G251" s="376">
        <v>3000</v>
      </c>
      <c r="H251" s="376"/>
    </row>
    <row r="252" spans="1:16" ht="16.5" x14ac:dyDescent="0.2">
      <c r="A252" s="390"/>
      <c r="B252" s="213"/>
      <c r="C252" s="202"/>
      <c r="D252" s="202"/>
      <c r="E252" s="391" t="s">
        <v>808</v>
      </c>
      <c r="F252" s="376">
        <f t="shared" si="1"/>
        <v>10000</v>
      </c>
      <c r="G252" s="376">
        <v>10000</v>
      </c>
      <c r="H252" s="376"/>
    </row>
    <row r="253" spans="1:16" ht="18" customHeight="1" x14ac:dyDescent="0.2">
      <c r="A253" s="390"/>
      <c r="B253" s="213"/>
      <c r="C253" s="202"/>
      <c r="D253" s="202"/>
      <c r="E253" s="391" t="s">
        <v>809</v>
      </c>
      <c r="F253" s="376">
        <f t="shared" si="1"/>
        <v>100</v>
      </c>
      <c r="G253" s="376">
        <v>100</v>
      </c>
      <c r="H253" s="376"/>
    </row>
    <row r="254" spans="1:16" ht="17.25" customHeight="1" x14ac:dyDescent="0.2">
      <c r="A254" s="390"/>
      <c r="B254" s="213"/>
      <c r="C254" s="202"/>
      <c r="D254" s="202"/>
      <c r="E254" s="275" t="s">
        <v>822</v>
      </c>
      <c r="F254" s="376">
        <f t="shared" si="1"/>
        <v>101500</v>
      </c>
      <c r="G254" s="376"/>
      <c r="H254" s="457">
        <v>101500</v>
      </c>
      <c r="J254" s="279"/>
      <c r="M254" s="374">
        <f>+H254+H268+H308+H423</f>
        <v>176500</v>
      </c>
      <c r="N254" s="188">
        <v>663279.64</v>
      </c>
      <c r="O254" s="188">
        <f>200-175</f>
        <v>25</v>
      </c>
    </row>
    <row r="255" spans="1:16" ht="16.5" hidden="1" x14ac:dyDescent="0.2">
      <c r="A255" s="390"/>
      <c r="B255" s="213"/>
      <c r="C255" s="202"/>
      <c r="D255" s="202"/>
      <c r="E255" s="391" t="s">
        <v>828</v>
      </c>
      <c r="F255" s="376">
        <f t="shared" si="1"/>
        <v>0</v>
      </c>
      <c r="G255" s="376"/>
      <c r="H255" s="376"/>
    </row>
    <row r="256" spans="1:16" ht="16.5" hidden="1" x14ac:dyDescent="0.2">
      <c r="A256" s="390"/>
      <c r="B256" s="213"/>
      <c r="C256" s="202"/>
      <c r="D256" s="202"/>
      <c r="E256" s="391" t="s">
        <v>810</v>
      </c>
      <c r="F256" s="376">
        <f t="shared" si="1"/>
        <v>0</v>
      </c>
      <c r="G256" s="394"/>
      <c r="H256" s="376"/>
    </row>
    <row r="257" spans="1:8" ht="16.5" hidden="1" x14ac:dyDescent="0.2">
      <c r="A257" s="390"/>
      <c r="B257" s="213"/>
      <c r="C257" s="202"/>
      <c r="D257" s="202"/>
      <c r="E257" s="275" t="s">
        <v>821</v>
      </c>
      <c r="F257" s="376">
        <f t="shared" si="1"/>
        <v>0</v>
      </c>
      <c r="G257" s="394"/>
      <c r="H257" s="376"/>
    </row>
    <row r="258" spans="1:8" ht="16.5" x14ac:dyDescent="0.2">
      <c r="A258" s="390"/>
      <c r="B258" s="213"/>
      <c r="C258" s="202"/>
      <c r="D258" s="202"/>
      <c r="E258" s="391" t="s">
        <v>829</v>
      </c>
      <c r="F258" s="376">
        <f t="shared" si="1"/>
        <v>0</v>
      </c>
      <c r="G258" s="394"/>
      <c r="H258" s="376"/>
    </row>
    <row r="259" spans="1:8" ht="16.5" x14ac:dyDescent="0.2">
      <c r="A259" s="390"/>
      <c r="B259" s="213"/>
      <c r="C259" s="202"/>
      <c r="D259" s="202"/>
      <c r="E259" s="370" t="s">
        <v>821</v>
      </c>
      <c r="F259" s="376">
        <f>+H259</f>
        <v>0</v>
      </c>
      <c r="G259" s="394"/>
      <c r="H259" s="376"/>
    </row>
    <row r="260" spans="1:8" ht="15" customHeight="1" x14ac:dyDescent="0.2">
      <c r="A260" s="390">
        <v>2520</v>
      </c>
      <c r="B260" s="207" t="s">
        <v>318</v>
      </c>
      <c r="C260" s="201">
        <v>2</v>
      </c>
      <c r="D260" s="201">
        <v>0</v>
      </c>
      <c r="E260" s="393" t="s">
        <v>321</v>
      </c>
      <c r="F260" s="522">
        <f>H260+G260</f>
        <v>78890</v>
      </c>
      <c r="G260" s="522">
        <f>+G262</f>
        <v>17890</v>
      </c>
      <c r="H260" s="522">
        <f>+H268+H269+H270</f>
        <v>61000</v>
      </c>
    </row>
    <row r="261" spans="1:8" ht="16.5" x14ac:dyDescent="0.2">
      <c r="A261" s="390"/>
      <c r="B261" s="207"/>
      <c r="C261" s="201"/>
      <c r="D261" s="201"/>
      <c r="E261" s="391" t="s">
        <v>48</v>
      </c>
      <c r="F261" s="376"/>
      <c r="G261" s="376"/>
      <c r="H261" s="376"/>
    </row>
    <row r="262" spans="1:8" s="200" customFormat="1" ht="15" customHeight="1" x14ac:dyDescent="0.2">
      <c r="A262" s="390">
        <v>2521</v>
      </c>
      <c r="B262" s="213" t="s">
        <v>318</v>
      </c>
      <c r="C262" s="202">
        <v>2</v>
      </c>
      <c r="D262" s="202">
        <v>1</v>
      </c>
      <c r="E262" s="391" t="s">
        <v>322</v>
      </c>
      <c r="F262" s="376">
        <f>+G262+H262</f>
        <v>78890</v>
      </c>
      <c r="G262" s="376">
        <f>+G263+G264+G265+G266+G267+G268+G269+G270</f>
        <v>17890</v>
      </c>
      <c r="H262" s="376">
        <f>H263+H265+H266+H267+H268+H269+H270</f>
        <v>61000</v>
      </c>
    </row>
    <row r="263" spans="1:8" s="200" customFormat="1" ht="15" customHeight="1" x14ac:dyDescent="0.2">
      <c r="A263" s="390"/>
      <c r="B263" s="213"/>
      <c r="C263" s="202"/>
      <c r="D263" s="202"/>
      <c r="E263" s="391" t="s">
        <v>793</v>
      </c>
      <c r="F263" s="376">
        <f>+G263+H263</f>
        <v>5500</v>
      </c>
      <c r="G263" s="376">
        <v>5500</v>
      </c>
      <c r="H263" s="376"/>
    </row>
    <row r="264" spans="1:8" s="200" customFormat="1" ht="15" customHeight="1" x14ac:dyDescent="0.2">
      <c r="A264" s="390"/>
      <c r="B264" s="213"/>
      <c r="C264" s="202"/>
      <c r="D264" s="202"/>
      <c r="E264" s="391" t="s">
        <v>794</v>
      </c>
      <c r="F264" s="376">
        <f>+G264</f>
        <v>10000</v>
      </c>
      <c r="G264" s="376">
        <v>10000</v>
      </c>
      <c r="H264" s="376"/>
    </row>
    <row r="265" spans="1:8" ht="16.5" x14ac:dyDescent="0.2">
      <c r="A265" s="390"/>
      <c r="B265" s="213"/>
      <c r="C265" s="202"/>
      <c r="D265" s="202"/>
      <c r="E265" s="391" t="s">
        <v>803</v>
      </c>
      <c r="F265" s="376">
        <f t="shared" ref="F265:F270" si="2">+G265+H265</f>
        <v>990</v>
      </c>
      <c r="G265" s="376">
        <v>990</v>
      </c>
      <c r="H265" s="376"/>
    </row>
    <row r="266" spans="1:8" ht="27" x14ac:dyDescent="0.2">
      <c r="A266" s="390"/>
      <c r="B266" s="213"/>
      <c r="C266" s="202"/>
      <c r="D266" s="202"/>
      <c r="E266" s="391" t="s">
        <v>804</v>
      </c>
      <c r="F266" s="376">
        <f t="shared" si="2"/>
        <v>500</v>
      </c>
      <c r="G266" s="376">
        <v>500</v>
      </c>
      <c r="H266" s="376"/>
    </row>
    <row r="267" spans="1:8" ht="16.5" x14ac:dyDescent="0.2">
      <c r="A267" s="390"/>
      <c r="B267" s="213"/>
      <c r="C267" s="202"/>
      <c r="D267" s="202"/>
      <c r="E267" s="391" t="s">
        <v>806</v>
      </c>
      <c r="F267" s="376">
        <f t="shared" si="2"/>
        <v>900</v>
      </c>
      <c r="G267" s="376">
        <v>900</v>
      </c>
      <c r="H267" s="376"/>
    </row>
    <row r="268" spans="1:8" ht="16.5" x14ac:dyDescent="0.2">
      <c r="A268" s="390"/>
      <c r="B268" s="213"/>
      <c r="C268" s="202"/>
      <c r="D268" s="202"/>
      <c r="E268" s="275" t="s">
        <v>822</v>
      </c>
      <c r="F268" s="376">
        <f t="shared" si="2"/>
        <v>60000</v>
      </c>
      <c r="G268" s="376"/>
      <c r="H268" s="376">
        <v>60000</v>
      </c>
    </row>
    <row r="269" spans="1:8" ht="17.25" customHeight="1" x14ac:dyDescent="0.2">
      <c r="A269" s="390"/>
      <c r="B269" s="213"/>
      <c r="C269" s="202"/>
      <c r="D269" s="202"/>
      <c r="E269" s="391" t="s">
        <v>829</v>
      </c>
      <c r="F269" s="376">
        <f t="shared" si="2"/>
        <v>0</v>
      </c>
      <c r="G269" s="389"/>
      <c r="H269" s="376"/>
    </row>
    <row r="270" spans="1:8" ht="16.5" x14ac:dyDescent="0.2">
      <c r="A270" s="390"/>
      <c r="B270" s="213"/>
      <c r="C270" s="202"/>
      <c r="D270" s="202"/>
      <c r="E270" s="391" t="s">
        <v>810</v>
      </c>
      <c r="F270" s="376">
        <f t="shared" si="2"/>
        <v>1000</v>
      </c>
      <c r="G270" s="394"/>
      <c r="H270" s="376">
        <v>1000</v>
      </c>
    </row>
    <row r="271" spans="1:8" ht="18" customHeight="1" x14ac:dyDescent="0.2">
      <c r="A271" s="390">
        <v>2530</v>
      </c>
      <c r="B271" s="207" t="s">
        <v>318</v>
      </c>
      <c r="C271" s="201">
        <v>3</v>
      </c>
      <c r="D271" s="201">
        <v>0</v>
      </c>
      <c r="E271" s="393" t="s">
        <v>323</v>
      </c>
      <c r="F271" s="376"/>
      <c r="G271" s="376"/>
      <c r="H271" s="376"/>
    </row>
    <row r="272" spans="1:8" ht="16.5" customHeight="1" x14ac:dyDescent="0.2">
      <c r="A272" s="390"/>
      <c r="B272" s="207"/>
      <c r="C272" s="201"/>
      <c r="D272" s="201"/>
      <c r="E272" s="391" t="s">
        <v>48</v>
      </c>
      <c r="F272" s="376"/>
      <c r="G272" s="376"/>
      <c r="H272" s="376"/>
    </row>
    <row r="273" spans="1:8" ht="15.75" customHeight="1" x14ac:dyDescent="0.2">
      <c r="A273" s="390">
        <v>3531</v>
      </c>
      <c r="B273" s="213" t="s">
        <v>318</v>
      </c>
      <c r="C273" s="202">
        <v>3</v>
      </c>
      <c r="D273" s="202">
        <v>1</v>
      </c>
      <c r="E273" s="391" t="s">
        <v>323</v>
      </c>
      <c r="F273" s="376"/>
      <c r="G273" s="376"/>
      <c r="H273" s="376"/>
    </row>
    <row r="274" spans="1:8" ht="27" x14ac:dyDescent="0.2">
      <c r="A274" s="390"/>
      <c r="B274" s="213"/>
      <c r="C274" s="202"/>
      <c r="D274" s="202"/>
      <c r="E274" s="391" t="s">
        <v>788</v>
      </c>
      <c r="F274" s="376"/>
      <c r="G274" s="376"/>
      <c r="H274" s="376"/>
    </row>
    <row r="275" spans="1:8" s="200" customFormat="1" ht="16.5" customHeight="1" x14ac:dyDescent="0.2">
      <c r="A275" s="390">
        <v>2540</v>
      </c>
      <c r="B275" s="207" t="s">
        <v>318</v>
      </c>
      <c r="C275" s="201">
        <v>4</v>
      </c>
      <c r="D275" s="201">
        <v>0</v>
      </c>
      <c r="E275" s="393" t="s">
        <v>324</v>
      </c>
      <c r="F275" s="388"/>
      <c r="G275" s="388"/>
      <c r="H275" s="388"/>
    </row>
    <row r="276" spans="1:8" ht="16.5" customHeight="1" x14ac:dyDescent="0.2">
      <c r="A276" s="390"/>
      <c r="B276" s="207"/>
      <c r="C276" s="201"/>
      <c r="D276" s="201"/>
      <c r="E276" s="391" t="s">
        <v>48</v>
      </c>
      <c r="F276" s="376"/>
      <c r="G276" s="376"/>
      <c r="H276" s="376"/>
    </row>
    <row r="277" spans="1:8" ht="15" customHeight="1" x14ac:dyDescent="0.2">
      <c r="A277" s="390">
        <v>2541</v>
      </c>
      <c r="B277" s="213" t="s">
        <v>318</v>
      </c>
      <c r="C277" s="202">
        <v>4</v>
      </c>
      <c r="D277" s="202">
        <v>1</v>
      </c>
      <c r="E277" s="391" t="s">
        <v>324</v>
      </c>
      <c r="F277" s="376"/>
      <c r="G277" s="376"/>
      <c r="H277" s="376"/>
    </row>
    <row r="278" spans="1:8" ht="27" x14ac:dyDescent="0.2">
      <c r="A278" s="390"/>
      <c r="B278" s="213"/>
      <c r="C278" s="202"/>
      <c r="D278" s="202"/>
      <c r="E278" s="391" t="s">
        <v>788</v>
      </c>
      <c r="F278" s="376"/>
      <c r="G278" s="376"/>
      <c r="H278" s="376"/>
    </row>
    <row r="279" spans="1:8" ht="33" customHeight="1" x14ac:dyDescent="0.2">
      <c r="A279" s="390">
        <v>2550</v>
      </c>
      <c r="B279" s="207" t="s">
        <v>318</v>
      </c>
      <c r="C279" s="201">
        <v>5</v>
      </c>
      <c r="D279" s="201">
        <v>0</v>
      </c>
      <c r="E279" s="393" t="s">
        <v>325</v>
      </c>
      <c r="F279" s="376"/>
      <c r="G279" s="376"/>
      <c r="H279" s="376"/>
    </row>
    <row r="280" spans="1:8" ht="16.5" customHeight="1" x14ac:dyDescent="0.2">
      <c r="A280" s="390"/>
      <c r="B280" s="207"/>
      <c r="C280" s="201"/>
      <c r="D280" s="201"/>
      <c r="E280" s="391" t="s">
        <v>48</v>
      </c>
      <c r="F280" s="376"/>
      <c r="G280" s="376"/>
      <c r="H280" s="376"/>
    </row>
    <row r="281" spans="1:8" s="200" customFormat="1" ht="27" customHeight="1" x14ac:dyDescent="0.2">
      <c r="A281" s="390">
        <v>2551</v>
      </c>
      <c r="B281" s="213" t="s">
        <v>318</v>
      </c>
      <c r="C281" s="202">
        <v>5</v>
      </c>
      <c r="D281" s="202">
        <v>1</v>
      </c>
      <c r="E281" s="391" t="s">
        <v>325</v>
      </c>
      <c r="F281" s="388"/>
      <c r="G281" s="388"/>
      <c r="H281" s="388"/>
    </row>
    <row r="282" spans="1:8" ht="27" x14ac:dyDescent="0.2">
      <c r="A282" s="390"/>
      <c r="B282" s="213"/>
      <c r="C282" s="202"/>
      <c r="D282" s="202"/>
      <c r="E282" s="391" t="s">
        <v>788</v>
      </c>
      <c r="F282" s="376"/>
      <c r="G282" s="376"/>
      <c r="H282" s="376"/>
    </row>
    <row r="283" spans="1:8" ht="34.5" customHeight="1" x14ac:dyDescent="0.2">
      <c r="A283" s="390">
        <v>2560</v>
      </c>
      <c r="B283" s="207" t="s">
        <v>318</v>
      </c>
      <c r="C283" s="201">
        <v>6</v>
      </c>
      <c r="D283" s="201">
        <v>0</v>
      </c>
      <c r="E283" s="393" t="s">
        <v>326</v>
      </c>
      <c r="F283" s="376"/>
      <c r="G283" s="376"/>
      <c r="H283" s="376"/>
    </row>
    <row r="284" spans="1:8" s="69" customFormat="1" ht="14.25" customHeight="1" x14ac:dyDescent="0.2">
      <c r="A284" s="390"/>
      <c r="B284" s="207"/>
      <c r="C284" s="201"/>
      <c r="D284" s="201"/>
      <c r="E284" s="391" t="s">
        <v>48</v>
      </c>
      <c r="F284" s="392"/>
      <c r="G284" s="392"/>
      <c r="H284" s="392"/>
    </row>
    <row r="285" spans="1:8" ht="28.5" customHeight="1" x14ac:dyDescent="0.2">
      <c r="A285" s="390">
        <v>2561</v>
      </c>
      <c r="B285" s="213" t="s">
        <v>318</v>
      </c>
      <c r="C285" s="202">
        <v>6</v>
      </c>
      <c r="D285" s="202">
        <v>1</v>
      </c>
      <c r="E285" s="391" t="s">
        <v>326</v>
      </c>
      <c r="F285" s="376"/>
      <c r="G285" s="376"/>
      <c r="H285" s="376"/>
    </row>
    <row r="286" spans="1:8" ht="27" x14ac:dyDescent="0.2">
      <c r="A286" s="390"/>
      <c r="B286" s="213"/>
      <c r="C286" s="202"/>
      <c r="D286" s="202"/>
      <c r="E286" s="391" t="s">
        <v>788</v>
      </c>
      <c r="F286" s="376"/>
      <c r="G286" s="376"/>
      <c r="H286" s="376"/>
    </row>
    <row r="287" spans="1:8" ht="49.5" customHeight="1" x14ac:dyDescent="0.2">
      <c r="A287" s="202">
        <v>2600</v>
      </c>
      <c r="B287" s="207" t="s">
        <v>327</v>
      </c>
      <c r="C287" s="201">
        <v>0</v>
      </c>
      <c r="D287" s="201">
        <v>0</v>
      </c>
      <c r="E287" s="387" t="s">
        <v>830</v>
      </c>
      <c r="F287" s="376">
        <f>+H287+G287</f>
        <v>50000</v>
      </c>
      <c r="G287" s="376">
        <f>+G289+G293+G297+G302+G309+G313</f>
        <v>35000</v>
      </c>
      <c r="H287" s="376">
        <f>+H289+H293+H297+H302+H309+H313</f>
        <v>15000</v>
      </c>
    </row>
    <row r="288" spans="1:8" ht="15.75" customHeight="1" x14ac:dyDescent="0.2">
      <c r="A288" s="390"/>
      <c r="B288" s="207"/>
      <c r="C288" s="201"/>
      <c r="D288" s="201"/>
      <c r="E288" s="391" t="s">
        <v>22</v>
      </c>
      <c r="F288" s="376"/>
      <c r="G288" s="376"/>
      <c r="H288" s="376"/>
    </row>
    <row r="289" spans="1:14" ht="18.75" customHeight="1" x14ac:dyDescent="0.2">
      <c r="A289" s="390">
        <v>2610</v>
      </c>
      <c r="B289" s="207" t="s">
        <v>327</v>
      </c>
      <c r="C289" s="201">
        <v>1</v>
      </c>
      <c r="D289" s="201">
        <v>0</v>
      </c>
      <c r="E289" s="393" t="s">
        <v>329</v>
      </c>
      <c r="F289" s="376"/>
      <c r="G289" s="376"/>
      <c r="H289" s="376"/>
    </row>
    <row r="290" spans="1:14" ht="14.25" customHeight="1" x14ac:dyDescent="0.2">
      <c r="A290" s="390"/>
      <c r="B290" s="207"/>
      <c r="C290" s="201"/>
      <c r="D290" s="201"/>
      <c r="E290" s="391" t="s">
        <v>48</v>
      </c>
      <c r="F290" s="376"/>
      <c r="G290" s="376"/>
      <c r="H290" s="376"/>
    </row>
    <row r="291" spans="1:14" ht="18.75" customHeight="1" x14ac:dyDescent="0.2">
      <c r="A291" s="390">
        <v>2611</v>
      </c>
      <c r="B291" s="213" t="s">
        <v>327</v>
      </c>
      <c r="C291" s="202">
        <v>1</v>
      </c>
      <c r="D291" s="202">
        <v>1</v>
      </c>
      <c r="E291" s="391" t="s">
        <v>330</v>
      </c>
      <c r="F291" s="376"/>
      <c r="G291" s="376"/>
      <c r="H291" s="376"/>
    </row>
    <row r="292" spans="1:14" ht="27" x14ac:dyDescent="0.2">
      <c r="A292" s="390"/>
      <c r="B292" s="213"/>
      <c r="C292" s="202"/>
      <c r="D292" s="202"/>
      <c r="E292" s="391" t="s">
        <v>788</v>
      </c>
      <c r="F292" s="376"/>
      <c r="G292" s="376"/>
      <c r="H292" s="376"/>
    </row>
    <row r="293" spans="1:14" ht="17.25" customHeight="1" x14ac:dyDescent="0.2">
      <c r="A293" s="390">
        <v>2620</v>
      </c>
      <c r="B293" s="207" t="s">
        <v>327</v>
      </c>
      <c r="C293" s="201">
        <v>2</v>
      </c>
      <c r="D293" s="201">
        <v>0</v>
      </c>
      <c r="E293" s="393" t="s">
        <v>331</v>
      </c>
      <c r="F293" s="376"/>
      <c r="G293" s="376"/>
      <c r="H293" s="376"/>
    </row>
    <row r="294" spans="1:14" ht="14.25" customHeight="1" x14ac:dyDescent="0.2">
      <c r="A294" s="390"/>
      <c r="B294" s="207"/>
      <c r="C294" s="201"/>
      <c r="D294" s="201"/>
      <c r="E294" s="391" t="s">
        <v>48</v>
      </c>
      <c r="F294" s="376"/>
      <c r="G294" s="376"/>
      <c r="H294" s="376"/>
    </row>
    <row r="295" spans="1:14" ht="16.5" customHeight="1" x14ac:dyDescent="0.2">
      <c r="A295" s="390">
        <v>2621</v>
      </c>
      <c r="B295" s="213" t="s">
        <v>327</v>
      </c>
      <c r="C295" s="202">
        <v>2</v>
      </c>
      <c r="D295" s="202">
        <v>1</v>
      </c>
      <c r="E295" s="391" t="s">
        <v>331</v>
      </c>
      <c r="F295" s="376"/>
      <c r="G295" s="376"/>
      <c r="H295" s="376"/>
    </row>
    <row r="296" spans="1:14" ht="27" x14ac:dyDescent="0.2">
      <c r="A296" s="390"/>
      <c r="B296" s="213"/>
      <c r="C296" s="202"/>
      <c r="D296" s="202"/>
      <c r="E296" s="391" t="s">
        <v>788</v>
      </c>
      <c r="F296" s="376"/>
      <c r="G296" s="376"/>
      <c r="H296" s="376"/>
    </row>
    <row r="297" spans="1:14" ht="14.25" customHeight="1" x14ac:dyDescent="0.2">
      <c r="A297" s="390">
        <v>2630</v>
      </c>
      <c r="B297" s="207" t="s">
        <v>327</v>
      </c>
      <c r="C297" s="201">
        <v>3</v>
      </c>
      <c r="D297" s="201">
        <v>0</v>
      </c>
      <c r="E297" s="393" t="s">
        <v>332</v>
      </c>
      <c r="F297" s="376">
        <f>+F299</f>
        <v>0</v>
      </c>
      <c r="G297" s="376">
        <f>+G299</f>
        <v>0</v>
      </c>
      <c r="H297" s="376">
        <f>+H299</f>
        <v>0</v>
      </c>
    </row>
    <row r="298" spans="1:14" ht="14.25" customHeight="1" x14ac:dyDescent="0.2">
      <c r="A298" s="390"/>
      <c r="B298" s="207"/>
      <c r="C298" s="201"/>
      <c r="D298" s="201"/>
      <c r="E298" s="391" t="s">
        <v>48</v>
      </c>
      <c r="F298" s="376"/>
      <c r="G298" s="376"/>
      <c r="H298" s="376"/>
    </row>
    <row r="299" spans="1:14" ht="15" customHeight="1" x14ac:dyDescent="0.2">
      <c r="A299" s="390">
        <v>2631</v>
      </c>
      <c r="B299" s="213" t="s">
        <v>327</v>
      </c>
      <c r="C299" s="202">
        <v>3</v>
      </c>
      <c r="D299" s="202">
        <v>1</v>
      </c>
      <c r="E299" s="391" t="s">
        <v>333</v>
      </c>
      <c r="F299" s="402">
        <f>+F301</f>
        <v>0</v>
      </c>
      <c r="G299" s="402">
        <f>+G301</f>
        <v>0</v>
      </c>
      <c r="H299" s="402">
        <f>+H301</f>
        <v>0</v>
      </c>
    </row>
    <row r="300" spans="1:14" ht="27" x14ac:dyDescent="0.2">
      <c r="A300" s="390"/>
      <c r="B300" s="213"/>
      <c r="C300" s="202"/>
      <c r="D300" s="202"/>
      <c r="E300" s="391" t="s">
        <v>788</v>
      </c>
      <c r="F300" s="402"/>
      <c r="G300" s="402"/>
      <c r="H300" s="402"/>
    </row>
    <row r="301" spans="1:14" ht="16.5" x14ac:dyDescent="0.2">
      <c r="A301" s="390"/>
      <c r="B301" s="213"/>
      <c r="C301" s="202"/>
      <c r="D301" s="202"/>
      <c r="E301" s="391" t="s">
        <v>829</v>
      </c>
      <c r="F301" s="402">
        <f>+G301+H301</f>
        <v>0</v>
      </c>
      <c r="G301" s="402">
        <v>0</v>
      </c>
      <c r="H301" s="402"/>
      <c r="M301" s="188">
        <f>46020+465+345</f>
        <v>46830</v>
      </c>
      <c r="N301" s="188">
        <f>+M301-5412</f>
        <v>41418</v>
      </c>
    </row>
    <row r="302" spans="1:14" ht="17.25" customHeight="1" x14ac:dyDescent="0.2">
      <c r="A302" s="390">
        <v>2640</v>
      </c>
      <c r="B302" s="207" t="s">
        <v>327</v>
      </c>
      <c r="C302" s="201">
        <v>4</v>
      </c>
      <c r="D302" s="201">
        <v>0</v>
      </c>
      <c r="E302" s="393" t="s">
        <v>334</v>
      </c>
      <c r="F302" s="376">
        <f>+H302+G302</f>
        <v>50000</v>
      </c>
      <c r="G302" s="376">
        <f>+G304</f>
        <v>35000</v>
      </c>
      <c r="H302" s="376">
        <f>+H304</f>
        <v>15000</v>
      </c>
    </row>
    <row r="303" spans="1:14" ht="12.75" customHeight="1" x14ac:dyDescent="0.2">
      <c r="A303" s="390"/>
      <c r="B303" s="207"/>
      <c r="C303" s="201"/>
      <c r="D303" s="201"/>
      <c r="E303" s="391" t="s">
        <v>48</v>
      </c>
      <c r="F303" s="376"/>
      <c r="G303" s="376"/>
      <c r="H303" s="376"/>
    </row>
    <row r="304" spans="1:14" ht="16.5" x14ac:dyDescent="0.2">
      <c r="A304" s="390">
        <v>2641</v>
      </c>
      <c r="B304" s="213" t="s">
        <v>327</v>
      </c>
      <c r="C304" s="202">
        <v>4</v>
      </c>
      <c r="D304" s="202">
        <v>1</v>
      </c>
      <c r="E304" s="391" t="s">
        <v>335</v>
      </c>
      <c r="F304" s="376">
        <f>+H304+G304</f>
        <v>50000</v>
      </c>
      <c r="G304" s="376">
        <f>+G306+G307</f>
        <v>35000</v>
      </c>
      <c r="H304" s="376">
        <f>+H308</f>
        <v>15000</v>
      </c>
    </row>
    <row r="305" spans="1:10" ht="27" x14ac:dyDescent="0.2">
      <c r="A305" s="390"/>
      <c r="B305" s="213"/>
      <c r="C305" s="202"/>
      <c r="D305" s="202"/>
      <c r="E305" s="391" t="s">
        <v>788</v>
      </c>
      <c r="F305" s="376"/>
      <c r="G305" s="376"/>
      <c r="H305" s="376"/>
    </row>
    <row r="306" spans="1:10" ht="16.5" x14ac:dyDescent="0.2">
      <c r="A306" s="390"/>
      <c r="B306" s="213"/>
      <c r="C306" s="202"/>
      <c r="D306" s="202"/>
      <c r="E306" s="391" t="s">
        <v>793</v>
      </c>
      <c r="F306" s="376">
        <f>+G306+H306</f>
        <v>35000</v>
      </c>
      <c r="G306" s="520">
        <v>35000</v>
      </c>
      <c r="H306" s="376">
        <v>0</v>
      </c>
    </row>
    <row r="307" spans="1:10" ht="16.5" x14ac:dyDescent="0.2">
      <c r="A307" s="390"/>
      <c r="B307" s="213"/>
      <c r="C307" s="202"/>
      <c r="D307" s="202"/>
      <c r="E307" s="391" t="s">
        <v>827</v>
      </c>
      <c r="F307" s="376">
        <f t="shared" ref="F307" si="3">H307+G307</f>
        <v>0</v>
      </c>
      <c r="G307" s="376">
        <v>0</v>
      </c>
      <c r="H307" s="376"/>
    </row>
    <row r="308" spans="1:10" ht="16.5" x14ac:dyDescent="0.2">
      <c r="A308" s="390"/>
      <c r="B308" s="213"/>
      <c r="C308" s="202"/>
      <c r="D308" s="202"/>
      <c r="E308" s="391" t="s">
        <v>831</v>
      </c>
      <c r="F308" s="376">
        <f>+G308+H308</f>
        <v>15000</v>
      </c>
      <c r="G308" s="376">
        <v>0</v>
      </c>
      <c r="H308" s="376">
        <v>15000</v>
      </c>
    </row>
    <row r="309" spans="1:10" ht="43.5" customHeight="1" x14ac:dyDescent="0.2">
      <c r="A309" s="390">
        <v>2650</v>
      </c>
      <c r="B309" s="207" t="s">
        <v>327</v>
      </c>
      <c r="C309" s="201">
        <v>5</v>
      </c>
      <c r="D309" s="201">
        <v>0</v>
      </c>
      <c r="E309" s="393" t="s">
        <v>336</v>
      </c>
      <c r="F309" s="376"/>
      <c r="G309" s="376"/>
      <c r="H309" s="376"/>
    </row>
    <row r="310" spans="1:10" ht="15" customHeight="1" x14ac:dyDescent="0.2">
      <c r="A310" s="390"/>
      <c r="B310" s="207"/>
      <c r="C310" s="201"/>
      <c r="D310" s="201"/>
      <c r="E310" s="391" t="s">
        <v>48</v>
      </c>
      <c r="F310" s="376"/>
      <c r="G310" s="376"/>
      <c r="H310" s="376"/>
    </row>
    <row r="311" spans="1:10" ht="40.5" x14ac:dyDescent="0.2">
      <c r="A311" s="390">
        <v>2651</v>
      </c>
      <c r="B311" s="213" t="s">
        <v>327</v>
      </c>
      <c r="C311" s="202">
        <v>5</v>
      </c>
      <c r="D311" s="202">
        <v>1</v>
      </c>
      <c r="E311" s="391" t="s">
        <v>336</v>
      </c>
      <c r="F311" s="376"/>
      <c r="G311" s="376"/>
      <c r="H311" s="376"/>
    </row>
    <row r="312" spans="1:10" s="200" customFormat="1" ht="39.75" customHeight="1" x14ac:dyDescent="0.2">
      <c r="A312" s="390"/>
      <c r="B312" s="213"/>
      <c r="C312" s="202"/>
      <c r="D312" s="202"/>
      <c r="E312" s="391" t="s">
        <v>788</v>
      </c>
      <c r="F312" s="388"/>
      <c r="G312" s="388"/>
      <c r="H312" s="388"/>
    </row>
    <row r="313" spans="1:10" ht="30.75" customHeight="1" x14ac:dyDescent="0.2">
      <c r="A313" s="390">
        <v>2660</v>
      </c>
      <c r="B313" s="207" t="s">
        <v>327</v>
      </c>
      <c r="C313" s="201">
        <v>6</v>
      </c>
      <c r="D313" s="201">
        <v>0</v>
      </c>
      <c r="E313" s="393" t="s">
        <v>337</v>
      </c>
      <c r="F313" s="376"/>
      <c r="G313" s="376"/>
      <c r="H313" s="376"/>
    </row>
    <row r="314" spans="1:10" ht="15.75" customHeight="1" x14ac:dyDescent="0.2">
      <c r="A314" s="390"/>
      <c r="B314" s="207"/>
      <c r="C314" s="201"/>
      <c r="D314" s="201"/>
      <c r="E314" s="391" t="s">
        <v>48</v>
      </c>
      <c r="F314" s="376"/>
      <c r="G314" s="376"/>
      <c r="H314" s="376"/>
    </row>
    <row r="315" spans="1:10" ht="30" customHeight="1" x14ac:dyDescent="0.2">
      <c r="A315" s="390">
        <v>2661</v>
      </c>
      <c r="B315" s="213" t="s">
        <v>327</v>
      </c>
      <c r="C315" s="202">
        <v>6</v>
      </c>
      <c r="D315" s="202">
        <v>1</v>
      </c>
      <c r="E315" s="391" t="s">
        <v>337</v>
      </c>
      <c r="F315" s="376"/>
      <c r="G315" s="376"/>
      <c r="H315" s="376"/>
    </row>
    <row r="316" spans="1:10" ht="39.75" customHeight="1" x14ac:dyDescent="0.2">
      <c r="A316" s="390"/>
      <c r="B316" s="213"/>
      <c r="C316" s="202"/>
      <c r="D316" s="202"/>
      <c r="E316" s="391" t="s">
        <v>788</v>
      </c>
      <c r="F316" s="376"/>
      <c r="G316" s="376"/>
      <c r="H316" s="376"/>
    </row>
    <row r="317" spans="1:10" ht="29.25" x14ac:dyDescent="0.2">
      <c r="A317" s="202">
        <v>2700</v>
      </c>
      <c r="B317" s="207" t="s">
        <v>338</v>
      </c>
      <c r="C317" s="201">
        <v>0</v>
      </c>
      <c r="D317" s="201">
        <v>0</v>
      </c>
      <c r="E317" s="387" t="s">
        <v>832</v>
      </c>
      <c r="F317" s="376">
        <f>+F319+F327+F338+F348+F352+F356</f>
        <v>0</v>
      </c>
      <c r="G317" s="376">
        <f>+G319+G327+G338+G348+G352+G356</f>
        <v>0</v>
      </c>
      <c r="H317" s="376">
        <f>+H319+H327+H338+H348+H352+H356</f>
        <v>0</v>
      </c>
    </row>
    <row r="318" spans="1:10" ht="17.25" customHeight="1" x14ac:dyDescent="0.2">
      <c r="A318" s="390"/>
      <c r="B318" s="207"/>
      <c r="C318" s="201"/>
      <c r="D318" s="201"/>
      <c r="E318" s="391" t="s">
        <v>22</v>
      </c>
      <c r="F318" s="376"/>
      <c r="G318" s="376"/>
      <c r="H318" s="376"/>
    </row>
    <row r="319" spans="1:10" ht="17.25" customHeight="1" x14ac:dyDescent="0.2">
      <c r="A319" s="390">
        <v>2710</v>
      </c>
      <c r="B319" s="207" t="s">
        <v>338</v>
      </c>
      <c r="C319" s="201">
        <v>1</v>
      </c>
      <c r="D319" s="201">
        <v>0</v>
      </c>
      <c r="E319" s="393" t="s">
        <v>340</v>
      </c>
      <c r="F319" s="376"/>
      <c r="G319" s="376"/>
      <c r="H319" s="376"/>
      <c r="J319" s="203"/>
    </row>
    <row r="320" spans="1:10" ht="15" customHeight="1" x14ac:dyDescent="0.2">
      <c r="A320" s="390"/>
      <c r="B320" s="207"/>
      <c r="C320" s="201"/>
      <c r="D320" s="201"/>
      <c r="E320" s="391" t="s">
        <v>48</v>
      </c>
      <c r="F320" s="376"/>
      <c r="G320" s="376"/>
      <c r="H320" s="376"/>
    </row>
    <row r="321" spans="1:13" ht="16.5" x14ac:dyDescent="0.2">
      <c r="A321" s="390">
        <v>2711</v>
      </c>
      <c r="B321" s="213" t="s">
        <v>338</v>
      </c>
      <c r="C321" s="202">
        <v>1</v>
      </c>
      <c r="D321" s="202">
        <v>1</v>
      </c>
      <c r="E321" s="391" t="s">
        <v>341</v>
      </c>
      <c r="F321" s="376"/>
      <c r="G321" s="376"/>
      <c r="H321" s="376"/>
    </row>
    <row r="322" spans="1:13" ht="27" x14ac:dyDescent="0.2">
      <c r="A322" s="390"/>
      <c r="B322" s="213"/>
      <c r="C322" s="202"/>
      <c r="D322" s="202"/>
      <c r="E322" s="391" t="s">
        <v>788</v>
      </c>
      <c r="F322" s="376"/>
      <c r="G322" s="376"/>
      <c r="H322" s="376"/>
    </row>
    <row r="323" spans="1:13" ht="13.5" customHeight="1" x14ac:dyDescent="0.2">
      <c r="A323" s="390">
        <v>2712</v>
      </c>
      <c r="B323" s="213" t="s">
        <v>338</v>
      </c>
      <c r="C323" s="202">
        <v>1</v>
      </c>
      <c r="D323" s="202">
        <v>2</v>
      </c>
      <c r="E323" s="391" t="s">
        <v>342</v>
      </c>
      <c r="F323" s="376"/>
      <c r="G323" s="376"/>
      <c r="H323" s="376"/>
    </row>
    <row r="324" spans="1:13" ht="27" x14ac:dyDescent="0.2">
      <c r="A324" s="390"/>
      <c r="B324" s="213"/>
      <c r="C324" s="202"/>
      <c r="D324" s="202"/>
      <c r="E324" s="391" t="s">
        <v>788</v>
      </c>
      <c r="F324" s="376"/>
      <c r="G324" s="376"/>
      <c r="H324" s="376"/>
    </row>
    <row r="325" spans="1:13" ht="18.75" customHeight="1" x14ac:dyDescent="0.2">
      <c r="A325" s="390">
        <v>2713</v>
      </c>
      <c r="B325" s="213" t="s">
        <v>338</v>
      </c>
      <c r="C325" s="202">
        <v>1</v>
      </c>
      <c r="D325" s="202">
        <v>3</v>
      </c>
      <c r="E325" s="391" t="s">
        <v>343</v>
      </c>
      <c r="F325" s="376"/>
      <c r="G325" s="376"/>
      <c r="H325" s="376"/>
    </row>
    <row r="326" spans="1:13" ht="27" x14ac:dyDescent="0.2">
      <c r="A326" s="390"/>
      <c r="B326" s="213"/>
      <c r="C326" s="202"/>
      <c r="D326" s="202"/>
      <c r="E326" s="391" t="s">
        <v>788</v>
      </c>
      <c r="F326" s="376"/>
      <c r="G326" s="376"/>
      <c r="H326" s="376"/>
    </row>
    <row r="327" spans="1:13" ht="15.75" customHeight="1" x14ac:dyDescent="0.2">
      <c r="A327" s="390">
        <v>2720</v>
      </c>
      <c r="B327" s="207" t="s">
        <v>338</v>
      </c>
      <c r="C327" s="201">
        <v>2</v>
      </c>
      <c r="D327" s="201">
        <v>0</v>
      </c>
      <c r="E327" s="393" t="s">
        <v>344</v>
      </c>
      <c r="F327" s="457">
        <f>+F329</f>
        <v>0</v>
      </c>
      <c r="G327" s="457">
        <f>+G329</f>
        <v>0</v>
      </c>
      <c r="H327" s="457">
        <f>+H329</f>
        <v>0</v>
      </c>
    </row>
    <row r="328" spans="1:13" s="200" customFormat="1" ht="14.25" customHeight="1" x14ac:dyDescent="0.2">
      <c r="A328" s="390"/>
      <c r="B328" s="207"/>
      <c r="C328" s="201"/>
      <c r="D328" s="201"/>
      <c r="E328" s="391" t="s">
        <v>48</v>
      </c>
      <c r="F328" s="376"/>
      <c r="G328" s="388"/>
      <c r="H328" s="388"/>
    </row>
    <row r="329" spans="1:13" ht="16.5" x14ac:dyDescent="0.2">
      <c r="A329" s="390">
        <v>2721</v>
      </c>
      <c r="B329" s="213" t="s">
        <v>338</v>
      </c>
      <c r="C329" s="202">
        <v>2</v>
      </c>
      <c r="D329" s="202">
        <v>1</v>
      </c>
      <c r="E329" s="391" t="s">
        <v>345</v>
      </c>
      <c r="F329" s="463">
        <f>+F331</f>
        <v>0</v>
      </c>
      <c r="G329" s="463">
        <f>+G331</f>
        <v>0</v>
      </c>
      <c r="H329" s="463">
        <f>+H331</f>
        <v>0</v>
      </c>
    </row>
    <row r="330" spans="1:13" ht="30.75" customHeight="1" x14ac:dyDescent="0.2">
      <c r="A330" s="390"/>
      <c r="B330" s="213"/>
      <c r="C330" s="202"/>
      <c r="D330" s="202"/>
      <c r="E330" s="391" t="s">
        <v>788</v>
      </c>
      <c r="F330" s="402"/>
      <c r="G330" s="402"/>
      <c r="H330" s="402"/>
    </row>
    <row r="331" spans="1:13" ht="21" customHeight="1" x14ac:dyDescent="0.2">
      <c r="A331" s="390"/>
      <c r="B331" s="213"/>
      <c r="C331" s="202"/>
      <c r="D331" s="202"/>
      <c r="E331" s="391" t="s">
        <v>829</v>
      </c>
      <c r="F331" s="463">
        <f>+G331+H331</f>
        <v>0</v>
      </c>
      <c r="G331" s="402">
        <v>0</v>
      </c>
      <c r="H331" s="463"/>
      <c r="M331" s="188">
        <f>8600.475+212.997+174</f>
        <v>8987.4719999999998</v>
      </c>
    </row>
    <row r="332" spans="1:13" ht="16.5" x14ac:dyDescent="0.2">
      <c r="A332" s="390">
        <v>2722</v>
      </c>
      <c r="B332" s="213" t="s">
        <v>338</v>
      </c>
      <c r="C332" s="202">
        <v>2</v>
      </c>
      <c r="D332" s="202">
        <v>2</v>
      </c>
      <c r="E332" s="391" t="s">
        <v>346</v>
      </c>
      <c r="F332" s="376"/>
      <c r="G332" s="376"/>
      <c r="H332" s="376"/>
    </row>
    <row r="333" spans="1:13" ht="31.5" customHeight="1" x14ac:dyDescent="0.2">
      <c r="A333" s="390"/>
      <c r="B333" s="213"/>
      <c r="C333" s="202"/>
      <c r="D333" s="202"/>
      <c r="E333" s="391" t="s">
        <v>788</v>
      </c>
      <c r="F333" s="376"/>
      <c r="G333" s="376"/>
      <c r="H333" s="376"/>
      <c r="J333" s="203"/>
    </row>
    <row r="334" spans="1:13" ht="16.5" x14ac:dyDescent="0.2">
      <c r="A334" s="390">
        <v>2723</v>
      </c>
      <c r="B334" s="213" t="s">
        <v>338</v>
      </c>
      <c r="C334" s="202">
        <v>2</v>
      </c>
      <c r="D334" s="202">
        <v>3</v>
      </c>
      <c r="E334" s="391" t="s">
        <v>347</v>
      </c>
      <c r="F334" s="376"/>
      <c r="G334" s="376"/>
      <c r="H334" s="376"/>
    </row>
    <row r="335" spans="1:13" ht="29.25" customHeight="1" x14ac:dyDescent="0.2">
      <c r="A335" s="390"/>
      <c r="B335" s="213"/>
      <c r="C335" s="202"/>
      <c r="D335" s="202"/>
      <c r="E335" s="391" t="s">
        <v>788</v>
      </c>
      <c r="F335" s="376"/>
      <c r="G335" s="376"/>
      <c r="H335" s="376"/>
    </row>
    <row r="336" spans="1:13" ht="16.5" x14ac:dyDescent="0.2">
      <c r="A336" s="390">
        <v>2724</v>
      </c>
      <c r="B336" s="213" t="s">
        <v>338</v>
      </c>
      <c r="C336" s="202">
        <v>2</v>
      </c>
      <c r="D336" s="202">
        <v>4</v>
      </c>
      <c r="E336" s="391" t="s">
        <v>348</v>
      </c>
      <c r="F336" s="376"/>
      <c r="G336" s="376"/>
      <c r="H336" s="376"/>
    </row>
    <row r="337" spans="1:10" s="200" customFormat="1" ht="30" customHeight="1" x14ac:dyDescent="0.2">
      <c r="A337" s="390"/>
      <c r="B337" s="213"/>
      <c r="C337" s="202"/>
      <c r="D337" s="202"/>
      <c r="E337" s="391" t="s">
        <v>788</v>
      </c>
      <c r="F337" s="388"/>
      <c r="G337" s="388"/>
      <c r="H337" s="388"/>
    </row>
    <row r="338" spans="1:10" ht="16.5" x14ac:dyDescent="0.2">
      <c r="A338" s="390">
        <v>2730</v>
      </c>
      <c r="B338" s="207" t="s">
        <v>338</v>
      </c>
      <c r="C338" s="201">
        <v>3</v>
      </c>
      <c r="D338" s="201">
        <v>0</v>
      </c>
      <c r="E338" s="393" t="s">
        <v>349</v>
      </c>
      <c r="F338" s="376"/>
      <c r="G338" s="376"/>
      <c r="H338" s="376"/>
    </row>
    <row r="339" spans="1:10" ht="15.75" customHeight="1" x14ac:dyDescent="0.2">
      <c r="A339" s="390"/>
      <c r="B339" s="207"/>
      <c r="C339" s="201"/>
      <c r="D339" s="201"/>
      <c r="E339" s="391" t="s">
        <v>48</v>
      </c>
      <c r="F339" s="376"/>
      <c r="G339" s="376"/>
      <c r="H339" s="376"/>
    </row>
    <row r="340" spans="1:10" ht="16.5" x14ac:dyDescent="0.2">
      <c r="A340" s="390">
        <v>2731</v>
      </c>
      <c r="B340" s="213" t="s">
        <v>338</v>
      </c>
      <c r="C340" s="202">
        <v>3</v>
      </c>
      <c r="D340" s="202">
        <v>1</v>
      </c>
      <c r="E340" s="391" t="s">
        <v>350</v>
      </c>
      <c r="F340" s="376"/>
      <c r="G340" s="376"/>
      <c r="H340" s="376"/>
    </row>
    <row r="341" spans="1:10" s="200" customFormat="1" ht="29.25" customHeight="1" x14ac:dyDescent="0.2">
      <c r="A341" s="390"/>
      <c r="B341" s="213"/>
      <c r="C341" s="202"/>
      <c r="D341" s="202"/>
      <c r="E341" s="391" t="s">
        <v>788</v>
      </c>
      <c r="F341" s="388"/>
      <c r="G341" s="388"/>
      <c r="H341" s="388"/>
    </row>
    <row r="342" spans="1:10" ht="16.5" x14ac:dyDescent="0.2">
      <c r="A342" s="390">
        <v>2732</v>
      </c>
      <c r="B342" s="213" t="s">
        <v>338</v>
      </c>
      <c r="C342" s="202">
        <v>3</v>
      </c>
      <c r="D342" s="202">
        <v>2</v>
      </c>
      <c r="E342" s="391" t="s">
        <v>351</v>
      </c>
      <c r="F342" s="376"/>
      <c r="G342" s="376"/>
      <c r="H342" s="376"/>
    </row>
    <row r="343" spans="1:10" ht="27" customHeight="1" x14ac:dyDescent="0.2">
      <c r="A343" s="390"/>
      <c r="B343" s="213"/>
      <c r="C343" s="202"/>
      <c r="D343" s="202"/>
      <c r="E343" s="391" t="s">
        <v>788</v>
      </c>
      <c r="F343" s="376"/>
      <c r="G343" s="376"/>
      <c r="H343" s="376"/>
    </row>
    <row r="344" spans="1:10" ht="16.5" x14ac:dyDescent="0.2">
      <c r="A344" s="390">
        <v>2733</v>
      </c>
      <c r="B344" s="213" t="s">
        <v>338</v>
      </c>
      <c r="C344" s="202">
        <v>3</v>
      </c>
      <c r="D344" s="202">
        <v>3</v>
      </c>
      <c r="E344" s="391" t="s">
        <v>352</v>
      </c>
      <c r="F344" s="376"/>
      <c r="G344" s="376"/>
      <c r="H344" s="376"/>
    </row>
    <row r="345" spans="1:10" ht="30" customHeight="1" x14ac:dyDescent="0.2">
      <c r="A345" s="390"/>
      <c r="B345" s="213"/>
      <c r="C345" s="202"/>
      <c r="D345" s="202"/>
      <c r="E345" s="391" t="s">
        <v>788</v>
      </c>
      <c r="F345" s="376"/>
      <c r="G345" s="376"/>
      <c r="H345" s="376"/>
    </row>
    <row r="346" spans="1:10" ht="27" customHeight="1" x14ac:dyDescent="0.2">
      <c r="A346" s="390">
        <v>2734</v>
      </c>
      <c r="B346" s="213" t="s">
        <v>338</v>
      </c>
      <c r="C346" s="202">
        <v>3</v>
      </c>
      <c r="D346" s="202">
        <v>4</v>
      </c>
      <c r="E346" s="391" t="s">
        <v>353</v>
      </c>
      <c r="F346" s="376"/>
      <c r="G346" s="376"/>
      <c r="H346" s="376"/>
      <c r="J346" s="203"/>
    </row>
    <row r="347" spans="1:10" ht="27" x14ac:dyDescent="0.2">
      <c r="A347" s="390"/>
      <c r="B347" s="213"/>
      <c r="C347" s="202"/>
      <c r="D347" s="202"/>
      <c r="E347" s="391" t="s">
        <v>788</v>
      </c>
      <c r="F347" s="376"/>
      <c r="G347" s="376"/>
      <c r="H347" s="376"/>
    </row>
    <row r="348" spans="1:10" ht="16.5" x14ac:dyDescent="0.2">
      <c r="A348" s="390">
        <v>2740</v>
      </c>
      <c r="B348" s="207" t="s">
        <v>338</v>
      </c>
      <c r="C348" s="201">
        <v>4</v>
      </c>
      <c r="D348" s="201">
        <v>0</v>
      </c>
      <c r="E348" s="393" t="s">
        <v>354</v>
      </c>
      <c r="F348" s="376"/>
      <c r="G348" s="376"/>
      <c r="H348" s="376"/>
    </row>
    <row r="349" spans="1:10" ht="16.5" x14ac:dyDescent="0.2">
      <c r="A349" s="390"/>
      <c r="B349" s="207"/>
      <c r="C349" s="201"/>
      <c r="D349" s="201"/>
      <c r="E349" s="391" t="s">
        <v>48</v>
      </c>
      <c r="F349" s="376"/>
      <c r="G349" s="376"/>
      <c r="H349" s="376"/>
    </row>
    <row r="350" spans="1:10" s="200" customFormat="1" ht="14.25" customHeight="1" x14ac:dyDescent="0.2">
      <c r="A350" s="390">
        <v>2741</v>
      </c>
      <c r="B350" s="213" t="s">
        <v>338</v>
      </c>
      <c r="C350" s="202">
        <v>4</v>
      </c>
      <c r="D350" s="202">
        <v>1</v>
      </c>
      <c r="E350" s="391" t="s">
        <v>354</v>
      </c>
      <c r="F350" s="388"/>
      <c r="G350" s="388"/>
      <c r="H350" s="388"/>
    </row>
    <row r="351" spans="1:10" ht="27" x14ac:dyDescent="0.2">
      <c r="A351" s="390"/>
      <c r="B351" s="213"/>
      <c r="C351" s="202"/>
      <c r="D351" s="202"/>
      <c r="E351" s="391" t="s">
        <v>788</v>
      </c>
      <c r="F351" s="376"/>
      <c r="G351" s="376"/>
      <c r="H351" s="376"/>
    </row>
    <row r="352" spans="1:10" s="200" customFormat="1" ht="29.25" customHeight="1" x14ac:dyDescent="0.2">
      <c r="A352" s="390">
        <v>2750</v>
      </c>
      <c r="B352" s="207" t="s">
        <v>338</v>
      </c>
      <c r="C352" s="201">
        <v>5</v>
      </c>
      <c r="D352" s="201">
        <v>0</v>
      </c>
      <c r="E352" s="393" t="s">
        <v>355</v>
      </c>
      <c r="F352" s="388"/>
      <c r="G352" s="388"/>
      <c r="H352" s="388"/>
    </row>
    <row r="353" spans="1:10" ht="15" customHeight="1" x14ac:dyDescent="0.2">
      <c r="A353" s="390"/>
      <c r="B353" s="207"/>
      <c r="C353" s="201"/>
      <c r="D353" s="201"/>
      <c r="E353" s="391" t="s">
        <v>48</v>
      </c>
      <c r="F353" s="376"/>
      <c r="G353" s="376"/>
      <c r="H353" s="376"/>
    </row>
    <row r="354" spans="1:10" ht="33" customHeight="1" x14ac:dyDescent="0.2">
      <c r="A354" s="390">
        <v>2751</v>
      </c>
      <c r="B354" s="213" t="s">
        <v>338</v>
      </c>
      <c r="C354" s="202">
        <v>5</v>
      </c>
      <c r="D354" s="202">
        <v>1</v>
      </c>
      <c r="E354" s="391" t="s">
        <v>355</v>
      </c>
      <c r="F354" s="376"/>
      <c r="G354" s="376"/>
      <c r="H354" s="376"/>
    </row>
    <row r="355" spans="1:10" s="69" customFormat="1" ht="28.5" customHeight="1" x14ac:dyDescent="0.2">
      <c r="A355" s="390"/>
      <c r="B355" s="213"/>
      <c r="C355" s="202"/>
      <c r="D355" s="202"/>
      <c r="E355" s="391" t="s">
        <v>788</v>
      </c>
      <c r="F355" s="392"/>
      <c r="G355" s="392"/>
      <c r="H355" s="392"/>
    </row>
    <row r="356" spans="1:10" s="200" customFormat="1" ht="16.5" x14ac:dyDescent="0.2">
      <c r="A356" s="390">
        <v>2760</v>
      </c>
      <c r="B356" s="207" t="s">
        <v>338</v>
      </c>
      <c r="C356" s="201">
        <v>6</v>
      </c>
      <c r="D356" s="201">
        <v>0</v>
      </c>
      <c r="E356" s="393" t="s">
        <v>356</v>
      </c>
      <c r="F356" s="388"/>
      <c r="G356" s="388"/>
      <c r="H356" s="388"/>
    </row>
    <row r="357" spans="1:10" ht="13.5" customHeight="1" x14ac:dyDescent="0.2">
      <c r="A357" s="390"/>
      <c r="B357" s="207"/>
      <c r="C357" s="201"/>
      <c r="D357" s="201"/>
      <c r="E357" s="391" t="s">
        <v>48</v>
      </c>
      <c r="F357" s="376"/>
      <c r="G357" s="376"/>
      <c r="H357" s="376"/>
    </row>
    <row r="358" spans="1:10" ht="15" customHeight="1" x14ac:dyDescent="0.2">
      <c r="A358" s="390">
        <v>2761</v>
      </c>
      <c r="B358" s="213" t="s">
        <v>338</v>
      </c>
      <c r="C358" s="202">
        <v>6</v>
      </c>
      <c r="D358" s="202">
        <v>1</v>
      </c>
      <c r="E358" s="391" t="s">
        <v>357</v>
      </c>
      <c r="F358" s="376"/>
      <c r="G358" s="376"/>
      <c r="H358" s="376"/>
    </row>
    <row r="359" spans="1:10" ht="27" x14ac:dyDescent="0.2">
      <c r="A359" s="390"/>
      <c r="B359" s="213"/>
      <c r="C359" s="202"/>
      <c r="D359" s="202"/>
      <c r="E359" s="391" t="s">
        <v>788</v>
      </c>
      <c r="F359" s="376"/>
      <c r="G359" s="376"/>
      <c r="H359" s="376"/>
    </row>
    <row r="360" spans="1:10" s="200" customFormat="1" ht="16.5" x14ac:dyDescent="0.2">
      <c r="A360" s="390">
        <v>2762</v>
      </c>
      <c r="B360" s="213" t="s">
        <v>338</v>
      </c>
      <c r="C360" s="202">
        <v>6</v>
      </c>
      <c r="D360" s="202">
        <v>2</v>
      </c>
      <c r="E360" s="391" t="s">
        <v>356</v>
      </c>
      <c r="F360" s="388"/>
      <c r="G360" s="388"/>
      <c r="H360" s="388"/>
    </row>
    <row r="361" spans="1:10" ht="27" x14ac:dyDescent="0.2">
      <c r="A361" s="390"/>
      <c r="B361" s="213"/>
      <c r="C361" s="202"/>
      <c r="D361" s="202"/>
      <c r="E361" s="391" t="s">
        <v>788</v>
      </c>
      <c r="F361" s="376"/>
      <c r="G361" s="376"/>
      <c r="H361" s="376"/>
    </row>
    <row r="362" spans="1:10" s="200" customFormat="1" ht="29.25" x14ac:dyDescent="0.2">
      <c r="A362" s="202">
        <v>2800</v>
      </c>
      <c r="B362" s="207" t="s">
        <v>358</v>
      </c>
      <c r="C362" s="201">
        <v>0</v>
      </c>
      <c r="D362" s="201">
        <v>0</v>
      </c>
      <c r="E362" s="387" t="s">
        <v>833</v>
      </c>
      <c r="F362" s="388">
        <f>+G362</f>
        <v>79000</v>
      </c>
      <c r="G362" s="388">
        <f>+G364+G369+G389+G397+G405+G409</f>
        <v>79000</v>
      </c>
      <c r="H362" s="388">
        <f>+H364+H369</f>
        <v>0</v>
      </c>
      <c r="J362" s="404">
        <f>+G382+G421+G448</f>
        <v>422188.7</v>
      </c>
    </row>
    <row r="363" spans="1:10" s="200" customFormat="1" ht="12" customHeight="1" x14ac:dyDescent="0.2">
      <c r="A363" s="390"/>
      <c r="B363" s="207"/>
      <c r="C363" s="201"/>
      <c r="D363" s="201"/>
      <c r="E363" s="391" t="s">
        <v>22</v>
      </c>
      <c r="F363" s="376"/>
      <c r="G363" s="376"/>
      <c r="H363" s="388"/>
    </row>
    <row r="364" spans="1:10" ht="16.5" x14ac:dyDescent="0.2">
      <c r="A364" s="390">
        <v>2810</v>
      </c>
      <c r="B364" s="213" t="s">
        <v>358</v>
      </c>
      <c r="C364" s="202">
        <v>1</v>
      </c>
      <c r="D364" s="202">
        <v>0</v>
      </c>
      <c r="E364" s="393" t="s">
        <v>360</v>
      </c>
      <c r="F364" s="376">
        <f>+F366</f>
        <v>20000</v>
      </c>
      <c r="G364" s="376">
        <f>+G366</f>
        <v>20000</v>
      </c>
      <c r="H364" s="376">
        <f>+H366</f>
        <v>0</v>
      </c>
    </row>
    <row r="365" spans="1:10" s="200" customFormat="1" ht="16.5" customHeight="1" x14ac:dyDescent="0.2">
      <c r="A365" s="390"/>
      <c r="B365" s="207"/>
      <c r="C365" s="201"/>
      <c r="D365" s="201"/>
      <c r="E365" s="391" t="s">
        <v>48</v>
      </c>
      <c r="F365" s="388"/>
      <c r="G365" s="388"/>
      <c r="H365" s="388"/>
    </row>
    <row r="366" spans="1:10" ht="16.5" x14ac:dyDescent="0.2">
      <c r="A366" s="390">
        <v>2811</v>
      </c>
      <c r="B366" s="213" t="s">
        <v>358</v>
      </c>
      <c r="C366" s="202">
        <v>1</v>
      </c>
      <c r="D366" s="202">
        <v>1</v>
      </c>
      <c r="E366" s="391" t="s">
        <v>360</v>
      </c>
      <c r="F366" s="376">
        <f>+F368</f>
        <v>20000</v>
      </c>
      <c r="G366" s="376">
        <f>+G368</f>
        <v>20000</v>
      </c>
      <c r="H366" s="376">
        <f>+H368</f>
        <v>0</v>
      </c>
    </row>
    <row r="367" spans="1:10" ht="28.5" customHeight="1" x14ac:dyDescent="0.2">
      <c r="A367" s="390"/>
      <c r="B367" s="213"/>
      <c r="C367" s="202"/>
      <c r="D367" s="202"/>
      <c r="E367" s="391" t="s">
        <v>788</v>
      </c>
      <c r="F367" s="376"/>
      <c r="G367" s="376"/>
      <c r="H367" s="376"/>
    </row>
    <row r="368" spans="1:10" ht="14.25" customHeight="1" x14ac:dyDescent="0.2">
      <c r="A368" s="390"/>
      <c r="B368" s="213"/>
      <c r="C368" s="202"/>
      <c r="D368" s="202"/>
      <c r="E368" s="391" t="s">
        <v>834</v>
      </c>
      <c r="F368" s="402">
        <f>+G368+H368</f>
        <v>20000</v>
      </c>
      <c r="G368" s="402">
        <v>20000</v>
      </c>
      <c r="H368" s="376"/>
    </row>
    <row r="369" spans="1:17" s="200" customFormat="1" ht="15.75" customHeight="1" x14ac:dyDescent="0.2">
      <c r="A369" s="390">
        <v>2820</v>
      </c>
      <c r="B369" s="207" t="s">
        <v>358</v>
      </c>
      <c r="C369" s="201">
        <v>2</v>
      </c>
      <c r="D369" s="201">
        <v>0</v>
      </c>
      <c r="E369" s="393" t="s">
        <v>361</v>
      </c>
      <c r="F369" s="388">
        <f>+G369+H369</f>
        <v>59000</v>
      </c>
      <c r="G369" s="388">
        <f>+G378+G375</f>
        <v>59000</v>
      </c>
      <c r="H369" s="388"/>
      <c r="M369" s="200">
        <f>63900-64500</f>
        <v>-600</v>
      </c>
    </row>
    <row r="370" spans="1:17" ht="14.25" customHeight="1" x14ac:dyDescent="0.2">
      <c r="A370" s="390"/>
      <c r="B370" s="207"/>
      <c r="C370" s="201"/>
      <c r="D370" s="201"/>
      <c r="E370" s="391" t="s">
        <v>48</v>
      </c>
      <c r="F370" s="388"/>
      <c r="G370" s="388"/>
      <c r="H370" s="388"/>
    </row>
    <row r="371" spans="1:17" ht="15" customHeight="1" x14ac:dyDescent="0.2">
      <c r="A371" s="390">
        <v>2821</v>
      </c>
      <c r="B371" s="213" t="s">
        <v>358</v>
      </c>
      <c r="C371" s="202">
        <v>2</v>
      </c>
      <c r="D371" s="202">
        <v>1</v>
      </c>
      <c r="E371" s="391" t="s">
        <v>362</v>
      </c>
      <c r="F371" s="376"/>
      <c r="G371" s="376"/>
      <c r="H371" s="376"/>
    </row>
    <row r="372" spans="1:17" ht="27" x14ac:dyDescent="0.2">
      <c r="A372" s="390"/>
      <c r="B372" s="213"/>
      <c r="C372" s="202"/>
      <c r="D372" s="202"/>
      <c r="E372" s="391" t="s">
        <v>788</v>
      </c>
      <c r="F372" s="376"/>
      <c r="G372" s="376"/>
      <c r="H372" s="376"/>
    </row>
    <row r="373" spans="1:17" ht="16.5" customHeight="1" x14ac:dyDescent="0.2">
      <c r="A373" s="390">
        <v>2822</v>
      </c>
      <c r="B373" s="213" t="s">
        <v>358</v>
      </c>
      <c r="C373" s="202">
        <v>2</v>
      </c>
      <c r="D373" s="202">
        <v>2</v>
      </c>
      <c r="E373" s="391" t="s">
        <v>363</v>
      </c>
      <c r="F373" s="376"/>
      <c r="G373" s="376"/>
      <c r="H373" s="376"/>
    </row>
    <row r="374" spans="1:17" ht="27.75" customHeight="1" x14ac:dyDescent="0.2">
      <c r="A374" s="390"/>
      <c r="B374" s="213"/>
      <c r="C374" s="202"/>
      <c r="D374" s="202"/>
      <c r="E374" s="391" t="s">
        <v>788</v>
      </c>
      <c r="F374" s="376"/>
      <c r="G374" s="376"/>
      <c r="H374" s="376"/>
    </row>
    <row r="375" spans="1:17" ht="16.5" x14ac:dyDescent="0.2">
      <c r="A375" s="390">
        <v>2823</v>
      </c>
      <c r="B375" s="213" t="s">
        <v>358</v>
      </c>
      <c r="C375" s="202">
        <v>2</v>
      </c>
      <c r="D375" s="202">
        <v>3</v>
      </c>
      <c r="E375" s="391" t="s">
        <v>364</v>
      </c>
      <c r="F375" s="376">
        <f>+G375+H375</f>
        <v>0</v>
      </c>
      <c r="G375" s="376">
        <f>+G377</f>
        <v>0</v>
      </c>
      <c r="H375" s="376"/>
    </row>
    <row r="376" spans="1:17" ht="27" x14ac:dyDescent="0.2">
      <c r="A376" s="390"/>
      <c r="B376" s="213"/>
      <c r="C376" s="202"/>
      <c r="D376" s="202"/>
      <c r="E376" s="391" t="s">
        <v>788</v>
      </c>
      <c r="F376" s="376"/>
      <c r="G376" s="376"/>
      <c r="H376" s="376"/>
    </row>
    <row r="377" spans="1:17" ht="27" x14ac:dyDescent="0.2">
      <c r="A377" s="390"/>
      <c r="B377" s="213"/>
      <c r="C377" s="202"/>
      <c r="D377" s="202"/>
      <c r="E377" s="391" t="s">
        <v>834</v>
      </c>
      <c r="F377" s="376">
        <f>+G377</f>
        <v>0</v>
      </c>
      <c r="G377" s="376"/>
      <c r="H377" s="376"/>
      <c r="M377" s="188" t="s">
        <v>835</v>
      </c>
      <c r="N377" s="188" t="s">
        <v>836</v>
      </c>
    </row>
    <row r="378" spans="1:17" s="521" customFormat="1" ht="15.75" customHeight="1" x14ac:dyDescent="0.2">
      <c r="A378" s="516">
        <v>2824</v>
      </c>
      <c r="B378" s="517" t="s">
        <v>358</v>
      </c>
      <c r="C378" s="518">
        <v>2</v>
      </c>
      <c r="D378" s="518">
        <v>4</v>
      </c>
      <c r="E378" s="519" t="s">
        <v>365</v>
      </c>
      <c r="F378" s="520">
        <f>+G378+H378</f>
        <v>59000</v>
      </c>
      <c r="G378" s="520">
        <f>+G380+G381+G382</f>
        <v>59000</v>
      </c>
      <c r="H378" s="520"/>
    </row>
    <row r="379" spans="1:17" s="200" customFormat="1" ht="27" x14ac:dyDescent="0.2">
      <c r="A379" s="390"/>
      <c r="B379" s="213"/>
      <c r="C379" s="202"/>
      <c r="D379" s="202"/>
      <c r="E379" s="391" t="s">
        <v>788</v>
      </c>
      <c r="F379" s="388"/>
      <c r="G379" s="388"/>
      <c r="H379" s="388"/>
      <c r="N379" s="722"/>
      <c r="O379" s="722"/>
      <c r="P379" s="722"/>
      <c r="Q379" s="630"/>
    </row>
    <row r="380" spans="1:17" s="200" customFormat="1" ht="16.5" x14ac:dyDescent="0.2">
      <c r="A380" s="390"/>
      <c r="B380" s="213"/>
      <c r="C380" s="202"/>
      <c r="D380" s="202"/>
      <c r="E380" s="391" t="s">
        <v>813</v>
      </c>
      <c r="F380" s="376">
        <f>H380+G380</f>
        <v>7000</v>
      </c>
      <c r="G380" s="376">
        <v>7000</v>
      </c>
      <c r="H380" s="388"/>
      <c r="O380" s="200">
        <v>-4000</v>
      </c>
    </row>
    <row r="381" spans="1:17" s="200" customFormat="1" ht="16.5" x14ac:dyDescent="0.2">
      <c r="A381" s="390"/>
      <c r="B381" s="213"/>
      <c r="C381" s="202"/>
      <c r="D381" s="202"/>
      <c r="E381" s="391" t="s">
        <v>814</v>
      </c>
      <c r="F381" s="376">
        <f>H381+G381</f>
        <v>7000</v>
      </c>
      <c r="G381" s="376">
        <v>7000</v>
      </c>
      <c r="H381" s="388"/>
    </row>
    <row r="382" spans="1:17" s="200" customFormat="1" ht="28.5" customHeight="1" x14ac:dyDescent="0.2">
      <c r="A382" s="390"/>
      <c r="B382" s="213"/>
      <c r="C382" s="202"/>
      <c r="D382" s="202"/>
      <c r="E382" s="391" t="s">
        <v>834</v>
      </c>
      <c r="F382" s="376">
        <f>H382+G382</f>
        <v>45000</v>
      </c>
      <c r="G382" s="376">
        <v>45000</v>
      </c>
      <c r="H382" s="388"/>
      <c r="M382" s="70" t="s">
        <v>7</v>
      </c>
      <c r="N382" s="460"/>
      <c r="O382" s="460"/>
      <c r="P382" s="460"/>
    </row>
    <row r="383" spans="1:17" ht="15" customHeight="1" x14ac:dyDescent="0.2">
      <c r="A383" s="390">
        <v>2825</v>
      </c>
      <c r="B383" s="213" t="s">
        <v>358</v>
      </c>
      <c r="C383" s="202">
        <v>2</v>
      </c>
      <c r="D383" s="202">
        <v>5</v>
      </c>
      <c r="E383" s="391" t="s">
        <v>366</v>
      </c>
      <c r="F383" s="376"/>
      <c r="G383" s="376"/>
      <c r="H383" s="376"/>
    </row>
    <row r="384" spans="1:17" ht="27" x14ac:dyDescent="0.2">
      <c r="A384" s="390"/>
      <c r="B384" s="213"/>
      <c r="C384" s="202"/>
      <c r="D384" s="202"/>
      <c r="E384" s="391" t="s">
        <v>788</v>
      </c>
      <c r="F384" s="376"/>
      <c r="G384" s="376"/>
      <c r="H384" s="376"/>
    </row>
    <row r="385" spans="1:10" s="69" customFormat="1" ht="13.5" customHeight="1" x14ac:dyDescent="0.2">
      <c r="A385" s="390">
        <v>2826</v>
      </c>
      <c r="B385" s="213" t="s">
        <v>358</v>
      </c>
      <c r="C385" s="202">
        <v>2</v>
      </c>
      <c r="D385" s="202">
        <v>6</v>
      </c>
      <c r="E385" s="391" t="s">
        <v>367</v>
      </c>
      <c r="F385" s="392"/>
      <c r="G385" s="392"/>
      <c r="H385" s="392"/>
    </row>
    <row r="386" spans="1:10" ht="27" x14ac:dyDescent="0.2">
      <c r="A386" s="390"/>
      <c r="B386" s="213"/>
      <c r="C386" s="202"/>
      <c r="D386" s="202"/>
      <c r="E386" s="391" t="s">
        <v>788</v>
      </c>
      <c r="F386" s="376"/>
      <c r="G386" s="376"/>
      <c r="H386" s="376"/>
      <c r="J386" s="188" t="s">
        <v>837</v>
      </c>
    </row>
    <row r="387" spans="1:10" ht="27" x14ac:dyDescent="0.2">
      <c r="A387" s="390">
        <v>2827</v>
      </c>
      <c r="B387" s="213" t="s">
        <v>358</v>
      </c>
      <c r="C387" s="202">
        <v>2</v>
      </c>
      <c r="D387" s="202">
        <v>7</v>
      </c>
      <c r="E387" s="391" t="s">
        <v>368</v>
      </c>
      <c r="F387" s="376"/>
      <c r="G387" s="376"/>
      <c r="H387" s="376"/>
    </row>
    <row r="388" spans="1:10" ht="27" x14ac:dyDescent="0.2">
      <c r="A388" s="390"/>
      <c r="B388" s="213"/>
      <c r="C388" s="202"/>
      <c r="D388" s="202"/>
      <c r="E388" s="391" t="s">
        <v>788</v>
      </c>
      <c r="F388" s="376"/>
      <c r="G388" s="376"/>
      <c r="H388" s="376"/>
    </row>
    <row r="389" spans="1:10" ht="29.25" customHeight="1" x14ac:dyDescent="0.2">
      <c r="A389" s="390">
        <v>2830</v>
      </c>
      <c r="B389" s="207" t="s">
        <v>358</v>
      </c>
      <c r="C389" s="201">
        <v>3</v>
      </c>
      <c r="D389" s="201">
        <v>0</v>
      </c>
      <c r="E389" s="393" t="s">
        <v>369</v>
      </c>
      <c r="F389" s="398">
        <v>0</v>
      </c>
      <c r="G389" s="398">
        <v>0</v>
      </c>
      <c r="H389" s="398">
        <v>0</v>
      </c>
    </row>
    <row r="390" spans="1:10" ht="13.5" customHeight="1" x14ac:dyDescent="0.2">
      <c r="A390" s="390"/>
      <c r="B390" s="207"/>
      <c r="C390" s="201"/>
      <c r="D390" s="201"/>
      <c r="E390" s="391" t="s">
        <v>48</v>
      </c>
      <c r="F390" s="398"/>
      <c r="G390" s="398"/>
      <c r="H390" s="398"/>
    </row>
    <row r="391" spans="1:10" ht="17.25" customHeight="1" x14ac:dyDescent="0.2">
      <c r="A391" s="390">
        <v>2831</v>
      </c>
      <c r="B391" s="213" t="s">
        <v>358</v>
      </c>
      <c r="C391" s="202">
        <v>3</v>
      </c>
      <c r="D391" s="202">
        <v>1</v>
      </c>
      <c r="E391" s="391" t="s">
        <v>370</v>
      </c>
      <c r="F391" s="398"/>
      <c r="G391" s="398"/>
      <c r="H391" s="398"/>
    </row>
    <row r="392" spans="1:10" ht="27" x14ac:dyDescent="0.2">
      <c r="A392" s="390"/>
      <c r="B392" s="213"/>
      <c r="C392" s="202"/>
      <c r="D392" s="202"/>
      <c r="E392" s="391" t="s">
        <v>788</v>
      </c>
      <c r="F392" s="398"/>
      <c r="G392" s="398"/>
      <c r="H392" s="398"/>
    </row>
    <row r="393" spans="1:10" ht="16.5" x14ac:dyDescent="0.2">
      <c r="A393" s="390">
        <v>2832</v>
      </c>
      <c r="B393" s="213" t="s">
        <v>358</v>
      </c>
      <c r="C393" s="202">
        <v>3</v>
      </c>
      <c r="D393" s="202">
        <v>2</v>
      </c>
      <c r="E393" s="391" t="s">
        <v>371</v>
      </c>
      <c r="F393" s="398"/>
      <c r="G393" s="398"/>
      <c r="H393" s="398"/>
    </row>
    <row r="394" spans="1:10" ht="27" x14ac:dyDescent="0.2">
      <c r="A394" s="390"/>
      <c r="B394" s="213"/>
      <c r="C394" s="202"/>
      <c r="D394" s="202"/>
      <c r="E394" s="391" t="s">
        <v>788</v>
      </c>
      <c r="F394" s="398"/>
      <c r="G394" s="398"/>
      <c r="H394" s="398"/>
    </row>
    <row r="395" spans="1:10" ht="16.5" x14ac:dyDescent="0.2">
      <c r="A395" s="390">
        <v>2833</v>
      </c>
      <c r="B395" s="213" t="s">
        <v>358</v>
      </c>
      <c r="C395" s="202">
        <v>3</v>
      </c>
      <c r="D395" s="202">
        <v>3</v>
      </c>
      <c r="E395" s="391" t="s">
        <v>372</v>
      </c>
      <c r="F395" s="398"/>
      <c r="G395" s="398"/>
      <c r="H395" s="398"/>
    </row>
    <row r="396" spans="1:10" ht="27" x14ac:dyDescent="0.2">
      <c r="A396" s="390"/>
      <c r="B396" s="213"/>
      <c r="C396" s="202"/>
      <c r="D396" s="202"/>
      <c r="E396" s="391" t="s">
        <v>788</v>
      </c>
      <c r="F396" s="398"/>
      <c r="G396" s="398"/>
      <c r="H396" s="398"/>
    </row>
    <row r="397" spans="1:10" ht="16.5" x14ac:dyDescent="0.2">
      <c r="A397" s="390">
        <v>2840</v>
      </c>
      <c r="B397" s="207" t="s">
        <v>358</v>
      </c>
      <c r="C397" s="201">
        <v>4</v>
      </c>
      <c r="D397" s="201">
        <v>0</v>
      </c>
      <c r="E397" s="393" t="s">
        <v>373</v>
      </c>
      <c r="F397" s="398">
        <v>0</v>
      </c>
      <c r="G397" s="398">
        <v>0</v>
      </c>
      <c r="H397" s="398">
        <v>0</v>
      </c>
    </row>
    <row r="398" spans="1:10" ht="14.25" customHeight="1" x14ac:dyDescent="0.2">
      <c r="A398" s="390"/>
      <c r="B398" s="207"/>
      <c r="C398" s="201"/>
      <c r="D398" s="201"/>
      <c r="E398" s="391" t="s">
        <v>48</v>
      </c>
      <c r="F398" s="398"/>
      <c r="G398" s="398"/>
      <c r="H398" s="398"/>
    </row>
    <row r="399" spans="1:10" ht="16.5" x14ac:dyDescent="0.2">
      <c r="A399" s="390">
        <v>2841</v>
      </c>
      <c r="B399" s="213" t="s">
        <v>358</v>
      </c>
      <c r="C399" s="202">
        <v>4</v>
      </c>
      <c r="D399" s="202">
        <v>1</v>
      </c>
      <c r="E399" s="391" t="s">
        <v>374</v>
      </c>
      <c r="F399" s="398"/>
      <c r="G399" s="398"/>
      <c r="H399" s="398"/>
    </row>
    <row r="400" spans="1:10" ht="27" x14ac:dyDescent="0.2">
      <c r="A400" s="390"/>
      <c r="B400" s="213"/>
      <c r="C400" s="202"/>
      <c r="D400" s="202"/>
      <c r="E400" s="391" t="s">
        <v>788</v>
      </c>
      <c r="F400" s="398"/>
      <c r="G400" s="398"/>
      <c r="H400" s="398"/>
    </row>
    <row r="401" spans="1:13" ht="27.75" customHeight="1" x14ac:dyDescent="0.2">
      <c r="A401" s="390">
        <v>2842</v>
      </c>
      <c r="B401" s="213" t="s">
        <v>358</v>
      </c>
      <c r="C401" s="202">
        <v>4</v>
      </c>
      <c r="D401" s="202">
        <v>2</v>
      </c>
      <c r="E401" s="391" t="s">
        <v>375</v>
      </c>
      <c r="F401" s="398"/>
      <c r="G401" s="398"/>
      <c r="H401" s="398"/>
    </row>
    <row r="402" spans="1:13" ht="27" x14ac:dyDescent="0.2">
      <c r="A402" s="390"/>
      <c r="B402" s="213"/>
      <c r="C402" s="202"/>
      <c r="D402" s="202"/>
      <c r="E402" s="391" t="s">
        <v>788</v>
      </c>
      <c r="F402" s="398"/>
      <c r="G402" s="398"/>
      <c r="H402" s="398"/>
    </row>
    <row r="403" spans="1:13" ht="15" customHeight="1" x14ac:dyDescent="0.2">
      <c r="A403" s="390">
        <v>2843</v>
      </c>
      <c r="B403" s="213" t="s">
        <v>358</v>
      </c>
      <c r="C403" s="202">
        <v>4</v>
      </c>
      <c r="D403" s="202">
        <v>3</v>
      </c>
      <c r="E403" s="391" t="s">
        <v>373</v>
      </c>
      <c r="F403" s="398"/>
      <c r="G403" s="398"/>
      <c r="H403" s="398"/>
    </row>
    <row r="404" spans="1:13" ht="27" x14ac:dyDescent="0.2">
      <c r="A404" s="390"/>
      <c r="B404" s="213"/>
      <c r="C404" s="202"/>
      <c r="D404" s="202"/>
      <c r="E404" s="391" t="s">
        <v>788</v>
      </c>
      <c r="F404" s="398"/>
      <c r="G404" s="398"/>
      <c r="H404" s="398"/>
    </row>
    <row r="405" spans="1:13" ht="28.5" x14ac:dyDescent="0.2">
      <c r="A405" s="390">
        <v>2850</v>
      </c>
      <c r="B405" s="207" t="s">
        <v>358</v>
      </c>
      <c r="C405" s="201">
        <v>5</v>
      </c>
      <c r="D405" s="201">
        <v>0</v>
      </c>
      <c r="E405" s="399" t="s">
        <v>376</v>
      </c>
      <c r="F405" s="398">
        <v>0</v>
      </c>
      <c r="G405" s="398">
        <v>0</v>
      </c>
      <c r="H405" s="398">
        <v>0</v>
      </c>
    </row>
    <row r="406" spans="1:13" ht="16.5" x14ac:dyDescent="0.2">
      <c r="A406" s="390"/>
      <c r="B406" s="207"/>
      <c r="C406" s="201"/>
      <c r="D406" s="201"/>
      <c r="E406" s="391" t="s">
        <v>48</v>
      </c>
      <c r="F406" s="398"/>
      <c r="G406" s="398"/>
      <c r="H406" s="398"/>
    </row>
    <row r="407" spans="1:13" ht="27" x14ac:dyDescent="0.2">
      <c r="A407" s="390">
        <v>2851</v>
      </c>
      <c r="B407" s="207" t="s">
        <v>358</v>
      </c>
      <c r="C407" s="201">
        <v>5</v>
      </c>
      <c r="D407" s="201">
        <v>1</v>
      </c>
      <c r="E407" s="400" t="s">
        <v>376</v>
      </c>
      <c r="F407" s="398"/>
      <c r="G407" s="398"/>
      <c r="H407" s="398"/>
    </row>
    <row r="408" spans="1:13" ht="27" x14ac:dyDescent="0.2">
      <c r="A408" s="390"/>
      <c r="B408" s="213"/>
      <c r="C408" s="202"/>
      <c r="D408" s="202"/>
      <c r="E408" s="391" t="s">
        <v>788</v>
      </c>
      <c r="F408" s="398"/>
      <c r="G408" s="398"/>
      <c r="H408" s="398"/>
    </row>
    <row r="409" spans="1:13" ht="16.5" x14ac:dyDescent="0.2">
      <c r="A409" s="390">
        <v>2860</v>
      </c>
      <c r="B409" s="207" t="s">
        <v>358</v>
      </c>
      <c r="C409" s="201">
        <v>6</v>
      </c>
      <c r="D409" s="201">
        <v>0</v>
      </c>
      <c r="E409" s="399" t="s">
        <v>377</v>
      </c>
      <c r="F409" s="394">
        <f>+F411</f>
        <v>0</v>
      </c>
      <c r="G409" s="394">
        <f>+G411</f>
        <v>0</v>
      </c>
      <c r="H409" s="394">
        <f>+H411</f>
        <v>0</v>
      </c>
    </row>
    <row r="410" spans="1:13" ht="12.75" customHeight="1" x14ac:dyDescent="0.2">
      <c r="A410" s="390"/>
      <c r="B410" s="207"/>
      <c r="C410" s="201"/>
      <c r="D410" s="201"/>
      <c r="E410" s="391" t="s">
        <v>48</v>
      </c>
      <c r="F410" s="398"/>
      <c r="G410" s="398"/>
      <c r="H410" s="398"/>
    </row>
    <row r="411" spans="1:13" ht="16.5" x14ac:dyDescent="0.2">
      <c r="A411" s="390">
        <v>2861</v>
      </c>
      <c r="B411" s="213" t="s">
        <v>358</v>
      </c>
      <c r="C411" s="202">
        <v>6</v>
      </c>
      <c r="D411" s="202">
        <v>1</v>
      </c>
      <c r="E411" s="400" t="s">
        <v>377</v>
      </c>
      <c r="F411" s="398">
        <f>+F413+F414</f>
        <v>0</v>
      </c>
      <c r="G411" s="398">
        <f>+G413+G414</f>
        <v>0</v>
      </c>
      <c r="H411" s="398">
        <f>+H413+H414</f>
        <v>0</v>
      </c>
      <c r="M411" s="188" t="s">
        <v>838</v>
      </c>
    </row>
    <row r="412" spans="1:13" ht="27" x14ac:dyDescent="0.2">
      <c r="A412" s="390"/>
      <c r="B412" s="213"/>
      <c r="C412" s="202"/>
      <c r="D412" s="202"/>
      <c r="E412" s="391" t="s">
        <v>788</v>
      </c>
      <c r="F412" s="398"/>
      <c r="G412" s="398"/>
      <c r="H412" s="398"/>
    </row>
    <row r="413" spans="1:13" ht="16.5" x14ac:dyDescent="0.2">
      <c r="A413" s="390"/>
      <c r="B413" s="213"/>
      <c r="C413" s="202"/>
      <c r="D413" s="202"/>
      <c r="E413" s="391" t="s">
        <v>789</v>
      </c>
      <c r="F413" s="398">
        <f>+G413+H413</f>
        <v>0</v>
      </c>
      <c r="G413" s="398"/>
      <c r="H413" s="398"/>
    </row>
    <row r="414" spans="1:13" ht="16.5" x14ac:dyDescent="0.2">
      <c r="A414" s="390"/>
      <c r="B414" s="213"/>
      <c r="C414" s="202"/>
      <c r="D414" s="202"/>
      <c r="E414" s="391" t="s">
        <v>793</v>
      </c>
      <c r="F414" s="398">
        <f>+G414+H414</f>
        <v>0</v>
      </c>
      <c r="G414" s="398"/>
      <c r="H414" s="398"/>
    </row>
    <row r="415" spans="1:13" ht="48" customHeight="1" x14ac:dyDescent="0.2">
      <c r="A415" s="202">
        <v>2900</v>
      </c>
      <c r="B415" s="207" t="s">
        <v>378</v>
      </c>
      <c r="C415" s="201">
        <v>0</v>
      </c>
      <c r="D415" s="201">
        <v>0</v>
      </c>
      <c r="E415" s="387" t="s">
        <v>839</v>
      </c>
      <c r="F415" s="401">
        <f>+G415+H415</f>
        <v>502200</v>
      </c>
      <c r="G415" s="401">
        <f>+G417+G444</f>
        <v>382200</v>
      </c>
      <c r="H415" s="401">
        <f>+H417</f>
        <v>120000</v>
      </c>
    </row>
    <row r="416" spans="1:13" ht="16.5" x14ac:dyDescent="0.2">
      <c r="A416" s="390"/>
      <c r="B416" s="207"/>
      <c r="C416" s="201"/>
      <c r="D416" s="201"/>
      <c r="E416" s="391" t="s">
        <v>22</v>
      </c>
      <c r="F416" s="394"/>
      <c r="G416" s="394"/>
      <c r="H416" s="452"/>
    </row>
    <row r="417" spans="1:8" ht="16.5" x14ac:dyDescent="0.2">
      <c r="A417" s="390">
        <v>2910</v>
      </c>
      <c r="B417" s="207" t="s">
        <v>378</v>
      </c>
      <c r="C417" s="201">
        <v>1</v>
      </c>
      <c r="D417" s="201">
        <v>0</v>
      </c>
      <c r="E417" s="393" t="s">
        <v>380</v>
      </c>
      <c r="F417" s="401">
        <f>+G417+H417</f>
        <v>410200</v>
      </c>
      <c r="G417" s="401">
        <f>+G419</f>
        <v>290200</v>
      </c>
      <c r="H417" s="401">
        <f>+H419</f>
        <v>120000</v>
      </c>
    </row>
    <row r="418" spans="1:8" ht="12.75" customHeight="1" x14ac:dyDescent="0.2">
      <c r="A418" s="390"/>
      <c r="B418" s="207"/>
      <c r="C418" s="201"/>
      <c r="D418" s="201"/>
      <c r="E418" s="391" t="s">
        <v>48</v>
      </c>
      <c r="F418" s="394"/>
      <c r="G418" s="394"/>
      <c r="H418" s="470"/>
    </row>
    <row r="419" spans="1:8" ht="19.5" customHeight="1" x14ac:dyDescent="0.2">
      <c r="A419" s="390">
        <v>2911</v>
      </c>
      <c r="B419" s="213" t="s">
        <v>378</v>
      </c>
      <c r="C419" s="202">
        <v>1</v>
      </c>
      <c r="D419" s="202">
        <v>1</v>
      </c>
      <c r="E419" s="391" t="s">
        <v>381</v>
      </c>
      <c r="F419" s="394">
        <f>+G419+H419</f>
        <v>410200</v>
      </c>
      <c r="G419" s="394">
        <f>+G421</f>
        <v>290200</v>
      </c>
      <c r="H419" s="401">
        <f>+H421+H423+H424+H422</f>
        <v>120000</v>
      </c>
    </row>
    <row r="420" spans="1:8" ht="27" x14ac:dyDescent="0.2">
      <c r="A420" s="390"/>
      <c r="B420" s="213"/>
      <c r="C420" s="202"/>
      <c r="D420" s="202"/>
      <c r="E420" s="391" t="s">
        <v>788</v>
      </c>
      <c r="F420" s="398"/>
      <c r="G420" s="398"/>
      <c r="H420" s="398"/>
    </row>
    <row r="421" spans="1:8" ht="40.5" x14ac:dyDescent="0.2">
      <c r="A421" s="390"/>
      <c r="B421" s="213"/>
      <c r="C421" s="202"/>
      <c r="D421" s="202"/>
      <c r="E421" s="391" t="s">
        <v>840</v>
      </c>
      <c r="F421" s="376">
        <f>H421+G421</f>
        <v>290200</v>
      </c>
      <c r="G421" s="376">
        <v>290200</v>
      </c>
      <c r="H421" s="398">
        <v>0</v>
      </c>
    </row>
    <row r="422" spans="1:8" ht="16.5" x14ac:dyDescent="0.2">
      <c r="A422" s="390"/>
      <c r="B422" s="213"/>
      <c r="C422" s="202"/>
      <c r="D422" s="202"/>
      <c r="E422" s="391" t="s">
        <v>831</v>
      </c>
      <c r="F422" s="376">
        <f>+G422+H422</f>
        <v>100000</v>
      </c>
      <c r="G422" s="376">
        <v>0</v>
      </c>
      <c r="H422" s="376">
        <v>100000</v>
      </c>
    </row>
    <row r="423" spans="1:8" ht="16.5" x14ac:dyDescent="0.2">
      <c r="A423" s="390"/>
      <c r="B423" s="213"/>
      <c r="C423" s="202"/>
      <c r="D423" s="202"/>
      <c r="E423" s="391" t="s">
        <v>829</v>
      </c>
      <c r="F423" s="376">
        <f>+G423+H423</f>
        <v>0</v>
      </c>
      <c r="G423" s="376">
        <v>0</v>
      </c>
      <c r="H423" s="376">
        <v>0</v>
      </c>
    </row>
    <row r="424" spans="1:8" ht="16.5" x14ac:dyDescent="0.2">
      <c r="A424" s="390"/>
      <c r="B424" s="213"/>
      <c r="C424" s="202"/>
      <c r="D424" s="202"/>
      <c r="E424" s="397" t="s">
        <v>810</v>
      </c>
      <c r="F424" s="376">
        <f>+G424+H424</f>
        <v>20000</v>
      </c>
      <c r="G424" s="376"/>
      <c r="H424" s="376">
        <v>20000</v>
      </c>
    </row>
    <row r="425" spans="1:8" ht="16.5" x14ac:dyDescent="0.2">
      <c r="A425" s="390">
        <v>2912</v>
      </c>
      <c r="B425" s="213" t="s">
        <v>378</v>
      </c>
      <c r="C425" s="202">
        <v>1</v>
      </c>
      <c r="D425" s="202">
        <v>2</v>
      </c>
      <c r="E425" s="391" t="s">
        <v>382</v>
      </c>
      <c r="F425" s="398"/>
      <c r="G425" s="398"/>
      <c r="H425" s="398"/>
    </row>
    <row r="426" spans="1:8" ht="27" x14ac:dyDescent="0.2">
      <c r="A426" s="390"/>
      <c r="B426" s="213"/>
      <c r="C426" s="202"/>
      <c r="D426" s="202"/>
      <c r="E426" s="391" t="s">
        <v>788</v>
      </c>
      <c r="F426" s="398"/>
      <c r="G426" s="398"/>
      <c r="H426" s="398"/>
    </row>
    <row r="427" spans="1:8" ht="16.5" x14ac:dyDescent="0.2">
      <c r="A427" s="390">
        <v>2920</v>
      </c>
      <c r="B427" s="207" t="s">
        <v>378</v>
      </c>
      <c r="C427" s="201">
        <v>2</v>
      </c>
      <c r="D427" s="201">
        <v>0</v>
      </c>
      <c r="E427" s="393" t="s">
        <v>383</v>
      </c>
      <c r="F427" s="398"/>
      <c r="G427" s="398"/>
      <c r="H427" s="398"/>
    </row>
    <row r="428" spans="1:8" ht="14.25" customHeight="1" x14ac:dyDescent="0.2">
      <c r="A428" s="390"/>
      <c r="B428" s="207"/>
      <c r="C428" s="201"/>
      <c r="D428" s="201"/>
      <c r="E428" s="391" t="s">
        <v>48</v>
      </c>
      <c r="F428" s="398"/>
      <c r="G428" s="398"/>
      <c r="H428" s="398"/>
    </row>
    <row r="429" spans="1:8" ht="13.5" customHeight="1" x14ac:dyDescent="0.2">
      <c r="A429" s="390">
        <v>2921</v>
      </c>
      <c r="B429" s="213" t="s">
        <v>378</v>
      </c>
      <c r="C429" s="202">
        <v>2</v>
      </c>
      <c r="D429" s="202">
        <v>1</v>
      </c>
      <c r="E429" s="391" t="s">
        <v>384</v>
      </c>
      <c r="F429" s="398"/>
      <c r="G429" s="398"/>
      <c r="H429" s="398"/>
    </row>
    <row r="430" spans="1:8" ht="27" x14ac:dyDescent="0.2">
      <c r="A430" s="390"/>
      <c r="B430" s="213"/>
      <c r="C430" s="202"/>
      <c r="D430" s="202"/>
      <c r="E430" s="391" t="s">
        <v>788</v>
      </c>
      <c r="F430" s="398"/>
      <c r="G430" s="398"/>
      <c r="H430" s="398"/>
    </row>
    <row r="431" spans="1:8" ht="16.5" x14ac:dyDescent="0.2">
      <c r="A431" s="390">
        <v>2922</v>
      </c>
      <c r="B431" s="213" t="s">
        <v>378</v>
      </c>
      <c r="C431" s="202">
        <v>2</v>
      </c>
      <c r="D431" s="202">
        <v>2</v>
      </c>
      <c r="E431" s="391" t="s">
        <v>385</v>
      </c>
      <c r="F431" s="398"/>
      <c r="G431" s="398"/>
      <c r="H431" s="398"/>
    </row>
    <row r="432" spans="1:8" ht="27" x14ac:dyDescent="0.2">
      <c r="A432" s="390"/>
      <c r="B432" s="213"/>
      <c r="C432" s="202"/>
      <c r="D432" s="202"/>
      <c r="E432" s="391" t="s">
        <v>788</v>
      </c>
      <c r="F432" s="398"/>
      <c r="G432" s="398"/>
      <c r="H432" s="398"/>
    </row>
    <row r="433" spans="1:8" ht="27.75" customHeight="1" x14ac:dyDescent="0.2">
      <c r="A433" s="390">
        <v>2930</v>
      </c>
      <c r="B433" s="207" t="s">
        <v>378</v>
      </c>
      <c r="C433" s="201">
        <v>3</v>
      </c>
      <c r="D433" s="201">
        <v>0</v>
      </c>
      <c r="E433" s="393" t="s">
        <v>386</v>
      </c>
      <c r="F433" s="398"/>
      <c r="G433" s="398"/>
      <c r="H433" s="398"/>
    </row>
    <row r="434" spans="1:8" ht="13.5" customHeight="1" x14ac:dyDescent="0.2">
      <c r="A434" s="390"/>
      <c r="B434" s="207"/>
      <c r="C434" s="201"/>
      <c r="D434" s="201"/>
      <c r="E434" s="391" t="s">
        <v>48</v>
      </c>
      <c r="F434" s="398"/>
      <c r="G434" s="398"/>
      <c r="H434" s="398"/>
    </row>
    <row r="435" spans="1:8" ht="19.5" customHeight="1" x14ac:dyDescent="0.2">
      <c r="A435" s="390">
        <v>2931</v>
      </c>
      <c r="B435" s="213" t="s">
        <v>378</v>
      </c>
      <c r="C435" s="202">
        <v>3</v>
      </c>
      <c r="D435" s="202">
        <v>1</v>
      </c>
      <c r="E435" s="391" t="s">
        <v>387</v>
      </c>
      <c r="F435" s="398"/>
      <c r="G435" s="398"/>
      <c r="H435" s="398"/>
    </row>
    <row r="436" spans="1:8" ht="27" x14ac:dyDescent="0.2">
      <c r="A436" s="390"/>
      <c r="B436" s="213"/>
      <c r="C436" s="202"/>
      <c r="D436" s="202"/>
      <c r="E436" s="391" t="s">
        <v>788</v>
      </c>
      <c r="F436" s="398"/>
      <c r="G436" s="398"/>
      <c r="H436" s="398"/>
    </row>
    <row r="437" spans="1:8" ht="16.5" x14ac:dyDescent="0.2">
      <c r="A437" s="390">
        <v>2932</v>
      </c>
      <c r="B437" s="213" t="s">
        <v>378</v>
      </c>
      <c r="C437" s="202">
        <v>3</v>
      </c>
      <c r="D437" s="202">
        <v>2</v>
      </c>
      <c r="E437" s="391" t="s">
        <v>388</v>
      </c>
      <c r="F437" s="398"/>
      <c r="G437" s="398"/>
      <c r="H437" s="398"/>
    </row>
    <row r="438" spans="1:8" ht="27" x14ac:dyDescent="0.2">
      <c r="A438" s="390"/>
      <c r="B438" s="213"/>
      <c r="C438" s="202"/>
      <c r="D438" s="202"/>
      <c r="E438" s="391" t="s">
        <v>788</v>
      </c>
      <c r="F438" s="398"/>
      <c r="G438" s="398"/>
      <c r="H438" s="398"/>
    </row>
    <row r="439" spans="1:8" ht="16.5" x14ac:dyDescent="0.2">
      <c r="A439" s="390">
        <v>2940</v>
      </c>
      <c r="B439" s="207" t="s">
        <v>378</v>
      </c>
      <c r="C439" s="201">
        <v>4</v>
      </c>
      <c r="D439" s="201">
        <v>0</v>
      </c>
      <c r="E439" s="393" t="s">
        <v>389</v>
      </c>
      <c r="F439" s="398"/>
      <c r="G439" s="398"/>
      <c r="H439" s="398"/>
    </row>
    <row r="440" spans="1:8" ht="16.5" x14ac:dyDescent="0.2">
      <c r="A440" s="390"/>
      <c r="B440" s="207"/>
      <c r="C440" s="201"/>
      <c r="D440" s="201"/>
      <c r="E440" s="391" t="s">
        <v>48</v>
      </c>
      <c r="F440" s="398"/>
      <c r="G440" s="398"/>
      <c r="H440" s="398"/>
    </row>
    <row r="441" spans="1:8" ht="16.5" x14ac:dyDescent="0.2">
      <c r="A441" s="390">
        <v>2941</v>
      </c>
      <c r="B441" s="213" t="s">
        <v>378</v>
      </c>
      <c r="C441" s="202">
        <v>4</v>
      </c>
      <c r="D441" s="202">
        <v>1</v>
      </c>
      <c r="E441" s="391" t="s">
        <v>390</v>
      </c>
      <c r="F441" s="398"/>
      <c r="G441" s="398"/>
      <c r="H441" s="398"/>
    </row>
    <row r="442" spans="1:8" ht="27" x14ac:dyDescent="0.2">
      <c r="A442" s="390"/>
      <c r="B442" s="213"/>
      <c r="C442" s="202"/>
      <c r="D442" s="202"/>
      <c r="E442" s="391" t="s">
        <v>788</v>
      </c>
      <c r="F442" s="398"/>
      <c r="G442" s="398"/>
      <c r="H442" s="398"/>
    </row>
    <row r="443" spans="1:8" ht="45" customHeight="1" x14ac:dyDescent="0.2">
      <c r="A443" s="390">
        <v>2942</v>
      </c>
      <c r="B443" s="213" t="s">
        <v>378</v>
      </c>
      <c r="C443" s="202">
        <v>4</v>
      </c>
      <c r="D443" s="202">
        <v>2</v>
      </c>
      <c r="E443" s="391" t="s">
        <v>841</v>
      </c>
      <c r="F443" s="398"/>
      <c r="G443" s="398"/>
      <c r="H443" s="398"/>
    </row>
    <row r="444" spans="1:8" ht="16.5" x14ac:dyDescent="0.2">
      <c r="A444" s="390">
        <v>2950</v>
      </c>
      <c r="B444" s="207" t="s">
        <v>378</v>
      </c>
      <c r="C444" s="201">
        <v>5</v>
      </c>
      <c r="D444" s="201">
        <v>0</v>
      </c>
      <c r="E444" s="393" t="s">
        <v>392</v>
      </c>
      <c r="F444" s="401">
        <f>+G444</f>
        <v>92000</v>
      </c>
      <c r="G444" s="401">
        <f>+G446</f>
        <v>92000</v>
      </c>
      <c r="H444" s="398"/>
    </row>
    <row r="445" spans="1:8" ht="14.25" customHeight="1" x14ac:dyDescent="0.2">
      <c r="A445" s="390"/>
      <c r="B445" s="207"/>
      <c r="C445" s="201"/>
      <c r="D445" s="201"/>
      <c r="E445" s="391" t="s">
        <v>48</v>
      </c>
      <c r="F445" s="394"/>
      <c r="G445" s="394"/>
      <c r="H445" s="398"/>
    </row>
    <row r="446" spans="1:8" ht="16.5" x14ac:dyDescent="0.2">
      <c r="A446" s="390">
        <v>2951</v>
      </c>
      <c r="B446" s="213" t="s">
        <v>378</v>
      </c>
      <c r="C446" s="202">
        <v>5</v>
      </c>
      <c r="D446" s="202">
        <v>1</v>
      </c>
      <c r="E446" s="391" t="s">
        <v>393</v>
      </c>
      <c r="F446" s="394">
        <f>+G446</f>
        <v>92000</v>
      </c>
      <c r="G446" s="394">
        <f>+G448+G449</f>
        <v>92000</v>
      </c>
      <c r="H446" s="398"/>
    </row>
    <row r="447" spans="1:8" ht="27" x14ac:dyDescent="0.2">
      <c r="A447" s="390"/>
      <c r="B447" s="213"/>
      <c r="C447" s="202"/>
      <c r="D447" s="202"/>
      <c r="E447" s="391" t="s">
        <v>788</v>
      </c>
      <c r="F447" s="402"/>
      <c r="G447" s="402"/>
      <c r="H447" s="398"/>
    </row>
    <row r="448" spans="1:8" ht="40.5" customHeight="1" x14ac:dyDescent="0.2">
      <c r="A448" s="390"/>
      <c r="B448" s="213"/>
      <c r="C448" s="202"/>
      <c r="D448" s="202"/>
      <c r="E448" s="391" t="s">
        <v>842</v>
      </c>
      <c r="F448" s="376">
        <f>H448+G448</f>
        <v>86988.7</v>
      </c>
      <c r="G448" s="376">
        <f>94000-5011.3-22000+20000</f>
        <v>86988.7</v>
      </c>
      <c r="H448" s="398"/>
    </row>
    <row r="449" spans="1:8" ht="27" customHeight="1" x14ac:dyDescent="0.2">
      <c r="A449" s="390"/>
      <c r="B449" s="213"/>
      <c r="C449" s="202"/>
      <c r="D449" s="202"/>
      <c r="E449" s="391" t="s">
        <v>818</v>
      </c>
      <c r="F449" s="376">
        <f>+G449</f>
        <v>5011.3</v>
      </c>
      <c r="G449" s="376">
        <v>5011.3</v>
      </c>
      <c r="H449" s="398"/>
    </row>
    <row r="450" spans="1:8" ht="13.5" customHeight="1" x14ac:dyDescent="0.2">
      <c r="A450" s="390">
        <v>2952</v>
      </c>
      <c r="B450" s="213" t="s">
        <v>378</v>
      </c>
      <c r="C450" s="202">
        <v>5</v>
      </c>
      <c r="D450" s="202">
        <v>2</v>
      </c>
      <c r="E450" s="391" t="s">
        <v>394</v>
      </c>
      <c r="F450" s="402"/>
      <c r="G450" s="402"/>
      <c r="H450" s="398"/>
    </row>
    <row r="451" spans="1:8" ht="27" x14ac:dyDescent="0.2">
      <c r="A451" s="390"/>
      <c r="B451" s="213"/>
      <c r="C451" s="202"/>
      <c r="D451" s="202"/>
      <c r="E451" s="391" t="s">
        <v>788</v>
      </c>
      <c r="F451" s="398"/>
      <c r="G451" s="398"/>
      <c r="H451" s="398"/>
    </row>
    <row r="452" spans="1:8" ht="16.5" x14ac:dyDescent="0.2">
      <c r="A452" s="390">
        <v>2960</v>
      </c>
      <c r="B452" s="207" t="s">
        <v>378</v>
      </c>
      <c r="C452" s="201">
        <v>6</v>
      </c>
      <c r="D452" s="201">
        <v>0</v>
      </c>
      <c r="E452" s="393" t="s">
        <v>395</v>
      </c>
      <c r="F452" s="398"/>
      <c r="G452" s="398"/>
      <c r="H452" s="398"/>
    </row>
    <row r="453" spans="1:8" ht="13.5" customHeight="1" x14ac:dyDescent="0.2">
      <c r="A453" s="390"/>
      <c r="B453" s="207"/>
      <c r="C453" s="201"/>
      <c r="D453" s="201"/>
      <c r="E453" s="391" t="s">
        <v>48</v>
      </c>
      <c r="F453" s="398"/>
      <c r="G453" s="398"/>
      <c r="H453" s="398"/>
    </row>
    <row r="454" spans="1:8" ht="16.5" x14ac:dyDescent="0.2">
      <c r="A454" s="390">
        <v>2961</v>
      </c>
      <c r="B454" s="213" t="s">
        <v>378</v>
      </c>
      <c r="C454" s="202">
        <v>6</v>
      </c>
      <c r="D454" s="202">
        <v>1</v>
      </c>
      <c r="E454" s="391" t="s">
        <v>395</v>
      </c>
      <c r="F454" s="398"/>
      <c r="G454" s="398"/>
      <c r="H454" s="398"/>
    </row>
    <row r="455" spans="1:8" ht="27" x14ac:dyDescent="0.2">
      <c r="A455" s="390"/>
      <c r="B455" s="213"/>
      <c r="C455" s="202"/>
      <c r="D455" s="202"/>
      <c r="E455" s="391" t="s">
        <v>788</v>
      </c>
      <c r="F455" s="398"/>
      <c r="G455" s="398"/>
      <c r="H455" s="398"/>
    </row>
    <row r="456" spans="1:8" ht="28.5" x14ac:dyDescent="0.2">
      <c r="A456" s="390">
        <v>2970</v>
      </c>
      <c r="B456" s="207" t="s">
        <v>378</v>
      </c>
      <c r="C456" s="201">
        <v>7</v>
      </c>
      <c r="D456" s="201">
        <v>0</v>
      </c>
      <c r="E456" s="393" t="s">
        <v>396</v>
      </c>
      <c r="F456" s="398"/>
      <c r="G456" s="398"/>
      <c r="H456" s="398"/>
    </row>
    <row r="457" spans="1:8" ht="11.25" customHeight="1" x14ac:dyDescent="0.2">
      <c r="A457" s="390"/>
      <c r="B457" s="207"/>
      <c r="C457" s="201"/>
      <c r="D457" s="201"/>
      <c r="E457" s="391" t="s">
        <v>48</v>
      </c>
      <c r="F457" s="398"/>
      <c r="G457" s="398"/>
      <c r="H457" s="398"/>
    </row>
    <row r="458" spans="1:8" ht="27" x14ac:dyDescent="0.2">
      <c r="A458" s="390">
        <v>2971</v>
      </c>
      <c r="B458" s="213" t="s">
        <v>378</v>
      </c>
      <c r="C458" s="202">
        <v>7</v>
      </c>
      <c r="D458" s="202">
        <v>1</v>
      </c>
      <c r="E458" s="391" t="s">
        <v>396</v>
      </c>
      <c r="F458" s="398"/>
      <c r="G458" s="398"/>
      <c r="H458" s="398"/>
    </row>
    <row r="459" spans="1:8" ht="27" x14ac:dyDescent="0.2">
      <c r="A459" s="390"/>
      <c r="B459" s="213"/>
      <c r="C459" s="202"/>
      <c r="D459" s="202"/>
      <c r="E459" s="391" t="s">
        <v>788</v>
      </c>
      <c r="F459" s="398"/>
      <c r="G459" s="398"/>
      <c r="H459" s="398"/>
    </row>
    <row r="460" spans="1:8" ht="16.5" x14ac:dyDescent="0.2">
      <c r="A460" s="390">
        <v>2980</v>
      </c>
      <c r="B460" s="207" t="s">
        <v>378</v>
      </c>
      <c r="C460" s="201">
        <v>8</v>
      </c>
      <c r="D460" s="201">
        <v>0</v>
      </c>
      <c r="E460" s="393" t="s">
        <v>397</v>
      </c>
      <c r="F460" s="398"/>
      <c r="G460" s="398"/>
      <c r="H460" s="398"/>
    </row>
    <row r="461" spans="1:8" ht="13.5" customHeight="1" x14ac:dyDescent="0.2">
      <c r="A461" s="390"/>
      <c r="B461" s="207"/>
      <c r="C461" s="201"/>
      <c r="D461" s="201"/>
      <c r="E461" s="391" t="s">
        <v>48</v>
      </c>
      <c r="F461" s="398"/>
      <c r="G461" s="398"/>
      <c r="H461" s="398"/>
    </row>
    <row r="462" spans="1:8" ht="16.5" x14ac:dyDescent="0.2">
      <c r="A462" s="390">
        <v>2981</v>
      </c>
      <c r="B462" s="213" t="s">
        <v>378</v>
      </c>
      <c r="C462" s="202">
        <v>8</v>
      </c>
      <c r="D462" s="202">
        <v>1</v>
      </c>
      <c r="E462" s="391" t="s">
        <v>397</v>
      </c>
      <c r="F462" s="398"/>
      <c r="G462" s="398"/>
      <c r="H462" s="398"/>
    </row>
    <row r="463" spans="1:8" ht="27" x14ac:dyDescent="0.2">
      <c r="A463" s="390"/>
      <c r="B463" s="213"/>
      <c r="C463" s="202"/>
      <c r="D463" s="202"/>
      <c r="E463" s="391" t="s">
        <v>788</v>
      </c>
      <c r="F463" s="398"/>
      <c r="G463" s="398"/>
      <c r="H463" s="398"/>
    </row>
    <row r="464" spans="1:8" ht="39" customHeight="1" x14ac:dyDescent="0.2">
      <c r="A464" s="202">
        <v>3000</v>
      </c>
      <c r="B464" s="207" t="s">
        <v>398</v>
      </c>
      <c r="C464" s="201">
        <v>0</v>
      </c>
      <c r="D464" s="201">
        <v>0</v>
      </c>
      <c r="E464" s="387" t="s">
        <v>843</v>
      </c>
      <c r="F464" s="401">
        <f>+G464</f>
        <v>16000</v>
      </c>
      <c r="G464" s="401">
        <f>+G491</f>
        <v>16000</v>
      </c>
      <c r="H464" s="398"/>
    </row>
    <row r="465" spans="1:8" ht="13.5" customHeight="1" x14ac:dyDescent="0.2">
      <c r="A465" s="390"/>
      <c r="B465" s="207"/>
      <c r="C465" s="201"/>
      <c r="D465" s="201"/>
      <c r="E465" s="391" t="s">
        <v>22</v>
      </c>
      <c r="F465" s="398"/>
      <c r="G465" s="398"/>
      <c r="H465" s="398"/>
    </row>
    <row r="466" spans="1:8" ht="12.75" customHeight="1" x14ac:dyDescent="0.2">
      <c r="A466" s="390">
        <v>3010</v>
      </c>
      <c r="B466" s="207" t="s">
        <v>398</v>
      </c>
      <c r="C466" s="201">
        <v>1</v>
      </c>
      <c r="D466" s="201">
        <v>0</v>
      </c>
      <c r="E466" s="393" t="s">
        <v>400</v>
      </c>
      <c r="F466" s="398"/>
      <c r="G466" s="398"/>
      <c r="H466" s="398"/>
    </row>
    <row r="467" spans="1:8" ht="16.5" x14ac:dyDescent="0.2">
      <c r="A467" s="390"/>
      <c r="B467" s="207"/>
      <c r="C467" s="201"/>
      <c r="D467" s="201"/>
      <c r="E467" s="391" t="s">
        <v>48</v>
      </c>
      <c r="F467" s="398"/>
      <c r="G467" s="398"/>
      <c r="H467" s="398"/>
    </row>
    <row r="468" spans="1:8" ht="12.75" customHeight="1" x14ac:dyDescent="0.2">
      <c r="A468" s="390">
        <v>3011</v>
      </c>
      <c r="B468" s="213" t="s">
        <v>398</v>
      </c>
      <c r="C468" s="202">
        <v>1</v>
      </c>
      <c r="D468" s="202">
        <v>1</v>
      </c>
      <c r="E468" s="391" t="s">
        <v>401</v>
      </c>
      <c r="F468" s="398"/>
      <c r="G468" s="398"/>
      <c r="H468" s="398"/>
    </row>
    <row r="469" spans="1:8" ht="27" x14ac:dyDescent="0.2">
      <c r="A469" s="390"/>
      <c r="B469" s="213"/>
      <c r="C469" s="202"/>
      <c r="D469" s="202"/>
      <c r="E469" s="391" t="s">
        <v>788</v>
      </c>
      <c r="F469" s="398"/>
      <c r="G469" s="398"/>
      <c r="H469" s="398"/>
    </row>
    <row r="470" spans="1:8" ht="16.5" x14ac:dyDescent="0.2">
      <c r="A470" s="390">
        <v>3012</v>
      </c>
      <c r="B470" s="213" t="s">
        <v>398</v>
      </c>
      <c r="C470" s="202">
        <v>1</v>
      </c>
      <c r="D470" s="202">
        <v>2</v>
      </c>
      <c r="E470" s="391" t="s">
        <v>402</v>
      </c>
      <c r="F470" s="398"/>
      <c r="G470" s="398"/>
      <c r="H470" s="398"/>
    </row>
    <row r="471" spans="1:8" ht="27" x14ac:dyDescent="0.2">
      <c r="A471" s="390"/>
      <c r="B471" s="213"/>
      <c r="C471" s="202"/>
      <c r="D471" s="202"/>
      <c r="E471" s="391" t="s">
        <v>788</v>
      </c>
      <c r="F471" s="398"/>
      <c r="G471" s="398"/>
      <c r="H471" s="398"/>
    </row>
    <row r="472" spans="1:8" ht="12.75" customHeight="1" x14ac:dyDescent="0.2">
      <c r="A472" s="390">
        <v>3020</v>
      </c>
      <c r="B472" s="207" t="s">
        <v>398</v>
      </c>
      <c r="C472" s="201">
        <v>2</v>
      </c>
      <c r="D472" s="201">
        <v>0</v>
      </c>
      <c r="E472" s="393" t="s">
        <v>403</v>
      </c>
      <c r="F472" s="398"/>
      <c r="G472" s="398"/>
      <c r="H472" s="398"/>
    </row>
    <row r="473" spans="1:8" ht="14.25" customHeight="1" x14ac:dyDescent="0.2">
      <c r="A473" s="390"/>
      <c r="B473" s="207"/>
      <c r="C473" s="201"/>
      <c r="D473" s="201"/>
      <c r="E473" s="391" t="s">
        <v>48</v>
      </c>
      <c r="F473" s="398"/>
      <c r="G473" s="398"/>
      <c r="H473" s="398"/>
    </row>
    <row r="474" spans="1:8" ht="14.25" customHeight="1" x14ac:dyDescent="0.2">
      <c r="A474" s="390">
        <v>3021</v>
      </c>
      <c r="B474" s="213" t="s">
        <v>398</v>
      </c>
      <c r="C474" s="202">
        <v>2</v>
      </c>
      <c r="D474" s="202">
        <v>1</v>
      </c>
      <c r="E474" s="391" t="s">
        <v>403</v>
      </c>
      <c r="F474" s="398"/>
      <c r="G474" s="398"/>
      <c r="H474" s="398"/>
    </row>
    <row r="475" spans="1:8" ht="27" x14ac:dyDescent="0.2">
      <c r="A475" s="390"/>
      <c r="B475" s="213"/>
      <c r="C475" s="202"/>
      <c r="D475" s="202"/>
      <c r="E475" s="391" t="s">
        <v>788</v>
      </c>
      <c r="F475" s="398"/>
      <c r="G475" s="398"/>
      <c r="H475" s="398"/>
    </row>
    <row r="476" spans="1:8" ht="16.5" x14ac:dyDescent="0.2">
      <c r="A476" s="390">
        <v>3030</v>
      </c>
      <c r="B476" s="207" t="s">
        <v>398</v>
      </c>
      <c r="C476" s="201">
        <v>3</v>
      </c>
      <c r="D476" s="201">
        <v>0</v>
      </c>
      <c r="E476" s="393" t="s">
        <v>404</v>
      </c>
      <c r="F476" s="398"/>
      <c r="G476" s="398"/>
      <c r="H476" s="398"/>
    </row>
    <row r="477" spans="1:8" ht="12.75" customHeight="1" x14ac:dyDescent="0.2">
      <c r="A477" s="390"/>
      <c r="B477" s="207"/>
      <c r="C477" s="201"/>
      <c r="D477" s="201"/>
      <c r="E477" s="391" t="s">
        <v>48</v>
      </c>
      <c r="F477" s="398"/>
      <c r="G477" s="398"/>
      <c r="H477" s="398"/>
    </row>
    <row r="478" spans="1:8" ht="16.5" x14ac:dyDescent="0.2">
      <c r="A478" s="390">
        <v>3031</v>
      </c>
      <c r="B478" s="213" t="s">
        <v>398</v>
      </c>
      <c r="C478" s="202">
        <v>3</v>
      </c>
      <c r="D478" s="202">
        <v>1</v>
      </c>
      <c r="E478" s="391" t="s">
        <v>404</v>
      </c>
      <c r="F478" s="398"/>
      <c r="G478" s="398"/>
      <c r="H478" s="398"/>
    </row>
    <row r="479" spans="1:8" ht="16.5" x14ac:dyDescent="0.2">
      <c r="A479" s="390">
        <v>3040</v>
      </c>
      <c r="B479" s="207" t="s">
        <v>398</v>
      </c>
      <c r="C479" s="201">
        <v>4</v>
      </c>
      <c r="D479" s="201">
        <v>0</v>
      </c>
      <c r="E479" s="393" t="s">
        <v>405</v>
      </c>
      <c r="F479" s="398"/>
      <c r="G479" s="398"/>
      <c r="H479" s="398"/>
    </row>
    <row r="480" spans="1:8" ht="12" customHeight="1" x14ac:dyDescent="0.2">
      <c r="A480" s="390"/>
      <c r="B480" s="207"/>
      <c r="C480" s="201"/>
      <c r="D480" s="201"/>
      <c r="E480" s="391" t="s">
        <v>48</v>
      </c>
      <c r="F480" s="398"/>
      <c r="G480" s="398"/>
      <c r="H480" s="398"/>
    </row>
    <row r="481" spans="1:8" ht="16.5" x14ac:dyDescent="0.2">
      <c r="A481" s="390">
        <v>3041</v>
      </c>
      <c r="B481" s="213" t="s">
        <v>398</v>
      </c>
      <c r="C481" s="202">
        <v>4</v>
      </c>
      <c r="D481" s="202">
        <v>1</v>
      </c>
      <c r="E481" s="391" t="s">
        <v>405</v>
      </c>
      <c r="F481" s="398"/>
      <c r="G481" s="398"/>
      <c r="H481" s="398"/>
    </row>
    <row r="482" spans="1:8" ht="27" x14ac:dyDescent="0.2">
      <c r="A482" s="390"/>
      <c r="B482" s="213"/>
      <c r="C482" s="202"/>
      <c r="D482" s="202"/>
      <c r="E482" s="391" t="s">
        <v>788</v>
      </c>
      <c r="F482" s="398"/>
      <c r="G482" s="398"/>
      <c r="H482" s="398"/>
    </row>
    <row r="483" spans="1:8" ht="16.5" x14ac:dyDescent="0.2">
      <c r="A483" s="390">
        <v>3050</v>
      </c>
      <c r="B483" s="207" t="s">
        <v>398</v>
      </c>
      <c r="C483" s="201">
        <v>5</v>
      </c>
      <c r="D483" s="201">
        <v>0</v>
      </c>
      <c r="E483" s="393" t="s">
        <v>406</v>
      </c>
      <c r="F483" s="398"/>
      <c r="G483" s="398"/>
      <c r="H483" s="398"/>
    </row>
    <row r="484" spans="1:8" ht="13.5" customHeight="1" x14ac:dyDescent="0.2">
      <c r="A484" s="390"/>
      <c r="B484" s="207"/>
      <c r="C484" s="201"/>
      <c r="D484" s="201"/>
      <c r="E484" s="391" t="s">
        <v>48</v>
      </c>
      <c r="F484" s="398"/>
      <c r="G484" s="398"/>
      <c r="H484" s="398"/>
    </row>
    <row r="485" spans="1:8" ht="16.5" x14ac:dyDescent="0.2">
      <c r="A485" s="390">
        <v>3051</v>
      </c>
      <c r="B485" s="213" t="s">
        <v>398</v>
      </c>
      <c r="C485" s="202">
        <v>5</v>
      </c>
      <c r="D485" s="202">
        <v>1</v>
      </c>
      <c r="E485" s="391" t="s">
        <v>406</v>
      </c>
      <c r="F485" s="398"/>
      <c r="G485" s="398"/>
      <c r="H485" s="398"/>
    </row>
    <row r="486" spans="1:8" ht="27" x14ac:dyDescent="0.2">
      <c r="A486" s="390"/>
      <c r="B486" s="213"/>
      <c r="C486" s="202"/>
      <c r="D486" s="202"/>
      <c r="E486" s="391" t="s">
        <v>788</v>
      </c>
      <c r="F486" s="398"/>
      <c r="G486" s="398"/>
      <c r="H486" s="398"/>
    </row>
    <row r="487" spans="1:8" ht="16.5" x14ac:dyDescent="0.2">
      <c r="A487" s="390">
        <v>3060</v>
      </c>
      <c r="B487" s="207" t="s">
        <v>398</v>
      </c>
      <c r="C487" s="201">
        <v>6</v>
      </c>
      <c r="D487" s="201">
        <v>0</v>
      </c>
      <c r="E487" s="393" t="s">
        <v>407</v>
      </c>
      <c r="F487" s="398"/>
      <c r="G487" s="398"/>
      <c r="H487" s="398"/>
    </row>
    <row r="488" spans="1:8" ht="16.5" x14ac:dyDescent="0.2">
      <c r="A488" s="390"/>
      <c r="B488" s="207"/>
      <c r="C488" s="201"/>
      <c r="D488" s="201"/>
      <c r="E488" s="391" t="s">
        <v>48</v>
      </c>
      <c r="F488" s="398"/>
      <c r="G488" s="398"/>
      <c r="H488" s="398"/>
    </row>
    <row r="489" spans="1:8" ht="16.5" x14ac:dyDescent="0.2">
      <c r="A489" s="390">
        <v>3061</v>
      </c>
      <c r="B489" s="213" t="s">
        <v>398</v>
      </c>
      <c r="C489" s="202">
        <v>6</v>
      </c>
      <c r="D489" s="202">
        <v>1</v>
      </c>
      <c r="E489" s="391" t="s">
        <v>407</v>
      </c>
      <c r="F489" s="398"/>
      <c r="G489" s="398"/>
      <c r="H489" s="398"/>
    </row>
    <row r="490" spans="1:8" ht="27" x14ac:dyDescent="0.2">
      <c r="A490" s="390"/>
      <c r="B490" s="213"/>
      <c r="C490" s="202"/>
      <c r="D490" s="202"/>
      <c r="E490" s="391" t="s">
        <v>788</v>
      </c>
      <c r="F490" s="398"/>
      <c r="G490" s="398"/>
      <c r="H490" s="398"/>
    </row>
    <row r="491" spans="1:8" ht="28.5" x14ac:dyDescent="0.2">
      <c r="A491" s="390">
        <v>3070</v>
      </c>
      <c r="B491" s="207" t="s">
        <v>398</v>
      </c>
      <c r="C491" s="201">
        <v>7</v>
      </c>
      <c r="D491" s="201">
        <v>0</v>
      </c>
      <c r="E491" s="393" t="s">
        <v>408</v>
      </c>
      <c r="F491" s="401">
        <f>+G491</f>
        <v>16000</v>
      </c>
      <c r="G491" s="401">
        <f>+G493</f>
        <v>16000</v>
      </c>
      <c r="H491" s="398"/>
    </row>
    <row r="492" spans="1:8" ht="12.75" customHeight="1" x14ac:dyDescent="0.2">
      <c r="A492" s="390"/>
      <c r="B492" s="207"/>
      <c r="C492" s="201"/>
      <c r="D492" s="201"/>
      <c r="E492" s="391" t="s">
        <v>48</v>
      </c>
      <c r="F492" s="398"/>
      <c r="G492" s="398"/>
      <c r="H492" s="398"/>
    </row>
    <row r="493" spans="1:8" ht="27" x14ac:dyDescent="0.2">
      <c r="A493" s="390">
        <v>3071</v>
      </c>
      <c r="B493" s="213" t="s">
        <v>398</v>
      </c>
      <c r="C493" s="202">
        <v>7</v>
      </c>
      <c r="D493" s="202">
        <v>1</v>
      </c>
      <c r="E493" s="391" t="s">
        <v>408</v>
      </c>
      <c r="F493" s="394">
        <f>+G493</f>
        <v>16000</v>
      </c>
      <c r="G493" s="394">
        <f>+G495</f>
        <v>16000</v>
      </c>
      <c r="H493" s="398"/>
    </row>
    <row r="494" spans="1:8" ht="27" x14ac:dyDescent="0.2">
      <c r="A494" s="390"/>
      <c r="B494" s="213"/>
      <c r="C494" s="202"/>
      <c r="D494" s="202"/>
      <c r="E494" s="391" t="s">
        <v>788</v>
      </c>
      <c r="F494" s="394"/>
      <c r="G494" s="394"/>
      <c r="H494" s="398"/>
    </row>
    <row r="495" spans="1:8" ht="15" customHeight="1" x14ac:dyDescent="0.2">
      <c r="A495" s="390"/>
      <c r="B495" s="213"/>
      <c r="C495" s="202"/>
      <c r="D495" s="202"/>
      <c r="E495" s="391" t="s">
        <v>844</v>
      </c>
      <c r="F495" s="394">
        <f>+G495</f>
        <v>16000</v>
      </c>
      <c r="G495" s="394">
        <v>16000</v>
      </c>
      <c r="H495" s="398"/>
    </row>
    <row r="496" spans="1:8" ht="28.5" x14ac:dyDescent="0.2">
      <c r="A496" s="390">
        <v>3080</v>
      </c>
      <c r="B496" s="207" t="s">
        <v>398</v>
      </c>
      <c r="C496" s="201">
        <v>8</v>
      </c>
      <c r="D496" s="201">
        <v>0</v>
      </c>
      <c r="E496" s="393" t="s">
        <v>409</v>
      </c>
      <c r="F496" s="398"/>
      <c r="G496" s="398"/>
      <c r="H496" s="398"/>
    </row>
    <row r="497" spans="1:18" ht="12.75" customHeight="1" x14ac:dyDescent="0.2">
      <c r="A497" s="390"/>
      <c r="B497" s="207"/>
      <c r="C497" s="201"/>
      <c r="D497" s="201"/>
      <c r="E497" s="391" t="s">
        <v>48</v>
      </c>
      <c r="F497" s="398"/>
      <c r="G497" s="398"/>
      <c r="H497" s="398"/>
    </row>
    <row r="498" spans="1:18" ht="27" x14ac:dyDescent="0.2">
      <c r="A498" s="390">
        <v>3081</v>
      </c>
      <c r="B498" s="213" t="s">
        <v>398</v>
      </c>
      <c r="C498" s="202">
        <v>8</v>
      </c>
      <c r="D498" s="202">
        <v>1</v>
      </c>
      <c r="E498" s="391" t="s">
        <v>409</v>
      </c>
      <c r="F498" s="398"/>
      <c r="G498" s="398"/>
      <c r="H498" s="398"/>
    </row>
    <row r="499" spans="1:18" ht="15" customHeight="1" x14ac:dyDescent="0.2">
      <c r="A499" s="390"/>
      <c r="B499" s="207"/>
      <c r="C499" s="201"/>
      <c r="D499" s="201"/>
      <c r="E499" s="391" t="s">
        <v>48</v>
      </c>
      <c r="F499" s="398"/>
      <c r="G499" s="398"/>
      <c r="H499" s="398"/>
    </row>
    <row r="500" spans="1:18" ht="18" customHeight="1" x14ac:dyDescent="0.2">
      <c r="A500" s="390">
        <v>3090</v>
      </c>
      <c r="B500" s="207" t="s">
        <v>398</v>
      </c>
      <c r="C500" s="201">
        <v>9</v>
      </c>
      <c r="D500" s="201">
        <v>0</v>
      </c>
      <c r="E500" s="393" t="s">
        <v>410</v>
      </c>
      <c r="F500" s="398"/>
      <c r="G500" s="398"/>
      <c r="H500" s="398"/>
    </row>
    <row r="501" spans="1:18" ht="16.5" x14ac:dyDescent="0.2">
      <c r="A501" s="390"/>
      <c r="B501" s="207"/>
      <c r="C501" s="201"/>
      <c r="D501" s="201"/>
      <c r="E501" s="391" t="s">
        <v>48</v>
      </c>
      <c r="F501" s="398"/>
      <c r="G501" s="398"/>
      <c r="H501" s="398"/>
    </row>
    <row r="502" spans="1:18" ht="16.5" x14ac:dyDescent="0.2">
      <c r="A502" s="390">
        <v>3091</v>
      </c>
      <c r="B502" s="213" t="s">
        <v>398</v>
      </c>
      <c r="C502" s="202">
        <v>9</v>
      </c>
      <c r="D502" s="202">
        <v>1</v>
      </c>
      <c r="E502" s="391" t="s">
        <v>410</v>
      </c>
      <c r="F502" s="398"/>
      <c r="G502" s="398"/>
      <c r="H502" s="398"/>
    </row>
    <row r="503" spans="1:18" ht="27" customHeight="1" x14ac:dyDescent="0.2">
      <c r="A503" s="390"/>
      <c r="B503" s="213"/>
      <c r="C503" s="202"/>
      <c r="D503" s="202"/>
      <c r="E503" s="391" t="s">
        <v>788</v>
      </c>
      <c r="F503" s="398"/>
      <c r="G503" s="398"/>
      <c r="H503" s="398"/>
    </row>
    <row r="504" spans="1:18" ht="27" x14ac:dyDescent="0.2">
      <c r="A504" s="390">
        <v>3092</v>
      </c>
      <c r="B504" s="213" t="s">
        <v>398</v>
      </c>
      <c r="C504" s="202">
        <v>9</v>
      </c>
      <c r="D504" s="202">
        <v>2</v>
      </c>
      <c r="E504" s="391" t="s">
        <v>411</v>
      </c>
      <c r="F504" s="398"/>
      <c r="G504" s="398"/>
      <c r="H504" s="398"/>
    </row>
    <row r="505" spans="1:18" ht="27" x14ac:dyDescent="0.2">
      <c r="A505" s="390"/>
      <c r="B505" s="213"/>
      <c r="C505" s="202"/>
      <c r="D505" s="202"/>
      <c r="E505" s="391" t="s">
        <v>788</v>
      </c>
      <c r="F505" s="398"/>
      <c r="G505" s="398"/>
      <c r="H505" s="398"/>
    </row>
    <row r="506" spans="1:18" ht="33" x14ac:dyDescent="0.2">
      <c r="A506" s="202">
        <v>3100</v>
      </c>
      <c r="B506" s="207" t="s">
        <v>412</v>
      </c>
      <c r="C506" s="207" t="s">
        <v>216</v>
      </c>
      <c r="D506" s="207" t="s">
        <v>216</v>
      </c>
      <c r="E506" s="403" t="s">
        <v>845</v>
      </c>
      <c r="F506" s="401">
        <f>+G506</f>
        <v>187276.15</v>
      </c>
      <c r="G506" s="401">
        <f>+G508</f>
        <v>187276.15</v>
      </c>
      <c r="H506" s="398"/>
    </row>
    <row r="507" spans="1:18" ht="15" customHeight="1" x14ac:dyDescent="0.2">
      <c r="A507" s="390"/>
      <c r="B507" s="207"/>
      <c r="C507" s="201"/>
      <c r="D507" s="201"/>
      <c r="E507" s="391" t="s">
        <v>22</v>
      </c>
      <c r="F507" s="394"/>
      <c r="G507" s="394"/>
      <c r="H507" s="398"/>
    </row>
    <row r="508" spans="1:18" ht="16.5" x14ac:dyDescent="0.2">
      <c r="A508" s="390">
        <v>3110</v>
      </c>
      <c r="B508" s="208" t="s">
        <v>412</v>
      </c>
      <c r="C508" s="208" t="s">
        <v>25</v>
      </c>
      <c r="D508" s="208" t="s">
        <v>216</v>
      </c>
      <c r="E508" s="399" t="s">
        <v>414</v>
      </c>
      <c r="F508" s="401">
        <f>+G508</f>
        <v>187276.15</v>
      </c>
      <c r="G508" s="401">
        <f>+G510</f>
        <v>187276.15</v>
      </c>
      <c r="H508" s="398"/>
    </row>
    <row r="509" spans="1:18" ht="12.75" customHeight="1" x14ac:dyDescent="0.2">
      <c r="A509" s="390"/>
      <c r="B509" s="207"/>
      <c r="C509" s="201"/>
      <c r="D509" s="201"/>
      <c r="E509" s="391" t="s">
        <v>48</v>
      </c>
      <c r="F509" s="394"/>
      <c r="G509" s="394"/>
      <c r="H509" s="398"/>
    </row>
    <row r="510" spans="1:18" ht="16.5" x14ac:dyDescent="0.2">
      <c r="A510" s="390">
        <v>3112</v>
      </c>
      <c r="B510" s="208" t="s">
        <v>412</v>
      </c>
      <c r="C510" s="208" t="s">
        <v>25</v>
      </c>
      <c r="D510" s="208" t="s">
        <v>220</v>
      </c>
      <c r="E510" s="400" t="s">
        <v>846</v>
      </c>
      <c r="F510" s="394">
        <f>+G510</f>
        <v>187276.15</v>
      </c>
      <c r="G510" s="394">
        <f>+G511+G512</f>
        <v>187276.15</v>
      </c>
      <c r="H510" s="398"/>
    </row>
    <row r="511" spans="1:18" ht="27" x14ac:dyDescent="0.3">
      <c r="A511" s="390"/>
      <c r="B511" s="213"/>
      <c r="C511" s="202"/>
      <c r="D511" s="202"/>
      <c r="E511" s="391" t="s">
        <v>788</v>
      </c>
      <c r="F511" s="376"/>
      <c r="G511" s="376"/>
      <c r="H511" s="402"/>
      <c r="I511" s="192"/>
      <c r="J511" s="192"/>
    </row>
    <row r="512" spans="1:18" ht="16.5" x14ac:dyDescent="0.3">
      <c r="A512" s="390"/>
      <c r="B512" s="213"/>
      <c r="C512" s="202"/>
      <c r="D512" s="202"/>
      <c r="E512" s="391" t="s">
        <v>847</v>
      </c>
      <c r="F512" s="376">
        <f>+G512</f>
        <v>187276.15</v>
      </c>
      <c r="G512" s="377">
        <f>190276.15+22000-20000-5000</f>
        <v>187276.15</v>
      </c>
      <c r="H512" s="402"/>
      <c r="I512" s="192"/>
      <c r="J512" s="192"/>
      <c r="R512" s="55"/>
    </row>
    <row r="513" spans="2:10" ht="16.5" x14ac:dyDescent="0.3">
      <c r="B513" s="209"/>
      <c r="C513" s="210"/>
      <c r="D513" s="211"/>
      <c r="E513" s="212"/>
      <c r="F513" s="375"/>
      <c r="G513" s="375"/>
      <c r="H513" s="375"/>
      <c r="I513" s="192"/>
      <c r="J513" s="192"/>
    </row>
    <row r="514" spans="2:10" ht="16.5" x14ac:dyDescent="0.2">
      <c r="B514" s="209"/>
      <c r="C514" s="210"/>
      <c r="D514" s="233"/>
      <c r="E514" s="653"/>
      <c r="F514" s="653"/>
      <c r="G514" s="653"/>
      <c r="H514" s="653"/>
      <c r="I514" s="209"/>
      <c r="J514" s="209"/>
    </row>
    <row r="515" spans="2:10" ht="16.5" x14ac:dyDescent="0.3">
      <c r="B515" s="209"/>
      <c r="C515" s="210"/>
      <c r="D515" s="233"/>
      <c r="E515" s="230"/>
      <c r="F515" s="378"/>
      <c r="G515" s="379"/>
      <c r="H515" s="378"/>
      <c r="I515" s="192"/>
      <c r="J515" s="192"/>
    </row>
    <row r="516" spans="2:10" ht="16.5" x14ac:dyDescent="0.2">
      <c r="B516" s="209"/>
      <c r="C516" s="210"/>
      <c r="D516" s="232"/>
      <c r="E516" s="655"/>
      <c r="F516" s="655"/>
      <c r="G516" s="655"/>
      <c r="H516" s="655"/>
      <c r="I516" s="211"/>
      <c r="J516" s="211"/>
    </row>
    <row r="517" spans="2:10" ht="16.5" x14ac:dyDescent="0.3">
      <c r="B517" s="209"/>
      <c r="C517" s="210"/>
      <c r="D517" s="232"/>
      <c r="E517" s="230"/>
      <c r="F517" s="378"/>
      <c r="G517" s="378"/>
      <c r="H517" s="378"/>
      <c r="I517" s="192"/>
      <c r="J517" s="192"/>
    </row>
    <row r="518" spans="2:10" ht="16.5" x14ac:dyDescent="0.3">
      <c r="B518" s="209"/>
      <c r="C518" s="210"/>
      <c r="D518" s="211"/>
      <c r="E518" s="212"/>
      <c r="F518" s="375"/>
      <c r="G518" s="375"/>
      <c r="H518" s="375"/>
      <c r="I518" s="192"/>
      <c r="J518" s="192"/>
    </row>
  </sheetData>
  <mergeCells count="19">
    <mergeCell ref="N379:P379"/>
    <mergeCell ref="A10:H10"/>
    <mergeCell ref="A11:H11"/>
    <mergeCell ref="A15:A16"/>
    <mergeCell ref="B15:B16"/>
    <mergeCell ref="C15:C16"/>
    <mergeCell ref="D15:D16"/>
    <mergeCell ref="G13:H13"/>
    <mergeCell ref="A12:H12"/>
    <mergeCell ref="F1:H1"/>
    <mergeCell ref="F3:H4"/>
    <mergeCell ref="F6:H6"/>
    <mergeCell ref="F7:H7"/>
    <mergeCell ref="E516:H516"/>
    <mergeCell ref="E514:H514"/>
    <mergeCell ref="E15:E16"/>
    <mergeCell ref="F15:F16"/>
    <mergeCell ref="G15:H15"/>
    <mergeCell ref="F9:H9"/>
  </mergeCells>
  <phoneticPr fontId="6" type="noConversion"/>
  <printOptions horizontalCentered="1"/>
  <pageMargins left="0.25" right="0.25" top="0.25" bottom="0.25" header="0" footer="0"/>
  <pageSetup paperSize="9" scale="57" firstPageNumber="24" orientation="portrait" useFirstPageNumber="1" r:id="rId1"/>
  <headerFooter alignWithMargins="0"/>
  <rowBreaks count="8" manualBreakCount="8">
    <brk id="63" max="16" man="1"/>
    <brk id="121" max="16" man="1"/>
    <brk id="177" max="16" man="1"/>
    <brk id="234" max="16" man="1"/>
    <brk id="296" max="16" man="1"/>
    <brk id="351" max="16" man="1"/>
    <brk id="406" max="16" man="1"/>
    <brk id="471" max="16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 (2)</vt:lpstr>
      <vt:lpstr>Sheet1</vt:lpstr>
      <vt:lpstr>Sheet2</vt:lpstr>
      <vt:lpstr>Sheet3 </vt:lpstr>
      <vt:lpstr>Sheet4.5</vt:lpstr>
      <vt:lpstr>Sheet6 </vt:lpstr>
      <vt:lpstr>'Sheet6 '!Print_Area</vt:lpstr>
      <vt:lpstr>Sheet1!Print_Titles</vt:lpstr>
      <vt:lpstr>Sheet2!Print_Titles</vt:lpstr>
      <vt:lpstr>'Sheet3 '!Print_Titles</vt:lpstr>
      <vt:lpstr>'Sheet6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2024-03-12T14:01:23Z</cp:lastPrinted>
  <dcterms:created xsi:type="dcterms:W3CDTF">1996-10-14T23:33:28Z</dcterms:created>
  <dcterms:modified xsi:type="dcterms:W3CDTF">2024-03-13T07:29:37Z</dcterms:modified>
  <cp:category/>
  <cp:contentStatus/>
</cp:coreProperties>
</file>