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12.2025\11.12.2025\"/>
    </mc:Choice>
  </mc:AlternateContent>
  <xr:revisionPtr revIDLastSave="0" documentId="13_ncr:1_{98F930D6-B927-49B5-8268-AB575EF10C98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Հատված 1" sheetId="8" r:id="rId1"/>
    <sheet name="Հատված 4-5" sheetId="10" state="hidden" r:id="rId2"/>
  </sheets>
  <definedNames>
    <definedName name="_xlnm.Print_Area" localSheetId="0">'Հատված 1'!$A$3:$G$119</definedName>
    <definedName name="_xlnm.Print_Titles" localSheetId="0">'Հատված 1'!$6:$9</definedName>
  </definedNames>
  <calcPr calcId="191029"/>
</workbook>
</file>

<file path=xl/calcChain.xml><?xml version="1.0" encoding="utf-8"?>
<calcChain xmlns="http://schemas.openxmlformats.org/spreadsheetml/2006/main">
  <c r="D91" i="8" l="1"/>
  <c r="E61" i="10" l="1"/>
  <c r="E58" i="10" s="1"/>
  <c r="F63" i="10"/>
  <c r="F62" i="10" s="1"/>
  <c r="D63" i="10"/>
  <c r="E83" i="8"/>
  <c r="E82" i="8" s="1"/>
  <c r="D82" i="8" s="1"/>
  <c r="D114" i="8"/>
  <c r="D14" i="8"/>
  <c r="E102" i="8"/>
  <c r="D64" i="10"/>
  <c r="D59" i="10"/>
  <c r="D80" i="10"/>
  <c r="D79" i="10"/>
  <c r="D78" i="10"/>
  <c r="D77" i="10"/>
  <c r="D76" i="10"/>
  <c r="D75" i="10"/>
  <c r="F74" i="10"/>
  <c r="D73" i="10"/>
  <c r="D72" i="10"/>
  <c r="F71" i="10"/>
  <c r="D71" i="10" s="1"/>
  <c r="E69" i="10"/>
  <c r="D68" i="10"/>
  <c r="D67" i="10"/>
  <c r="D60" i="10"/>
  <c r="D57" i="10"/>
  <c r="D56" i="10"/>
  <c r="F55" i="10"/>
  <c r="E55" i="10"/>
  <c r="D54" i="10"/>
  <c r="D53" i="10"/>
  <c r="D52" i="10"/>
  <c r="F51" i="10"/>
  <c r="D49" i="10"/>
  <c r="D48" i="10"/>
  <c r="E47" i="10"/>
  <c r="D47" i="10"/>
  <c r="D46" i="10"/>
  <c r="D45" i="10"/>
  <c r="F44" i="10"/>
  <c r="F43" i="10" s="1"/>
  <c r="D43" i="10" s="1"/>
  <c r="E44" i="10"/>
  <c r="E43" i="10"/>
  <c r="D42" i="10"/>
  <c r="D41" i="10"/>
  <c r="D40" i="10"/>
  <c r="D39" i="10"/>
  <c r="D38" i="10"/>
  <c r="D37" i="10"/>
  <c r="D36" i="10"/>
  <c r="D35" i="10"/>
  <c r="D34" i="10"/>
  <c r="D33" i="10"/>
  <c r="D32" i="10"/>
  <c r="F31" i="10"/>
  <c r="D31" i="10" s="1"/>
  <c r="D30" i="10"/>
  <c r="D29" i="10"/>
  <c r="D28" i="10"/>
  <c r="F27" i="10"/>
  <c r="E16" i="8"/>
  <c r="D16" i="8" s="1"/>
  <c r="E93" i="8"/>
  <c r="D93" i="8" s="1"/>
  <c r="E12" i="8"/>
  <c r="D12" i="8" s="1"/>
  <c r="D13" i="8"/>
  <c r="D15" i="8"/>
  <c r="D17" i="8"/>
  <c r="E20" i="8"/>
  <c r="D20" i="8" s="1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5" i="8"/>
  <c r="D36" i="8"/>
  <c r="D38" i="8"/>
  <c r="E40" i="8"/>
  <c r="D40" i="8" s="1"/>
  <c r="D41" i="8"/>
  <c r="D42" i="8"/>
  <c r="E44" i="8"/>
  <c r="D44" i="8" s="1"/>
  <c r="D45" i="8"/>
  <c r="D46" i="8"/>
  <c r="D47" i="8"/>
  <c r="D48" i="8"/>
  <c r="E50" i="8"/>
  <c r="D50" i="8" s="1"/>
  <c r="D51" i="8"/>
  <c r="F52" i="8"/>
  <c r="D52" i="8" s="1"/>
  <c r="D53" i="8"/>
  <c r="E54" i="8"/>
  <c r="D54" i="8"/>
  <c r="D55" i="8"/>
  <c r="F56" i="8"/>
  <c r="D56" i="8" s="1"/>
  <c r="D57" i="8"/>
  <c r="D59" i="8"/>
  <c r="E60" i="8"/>
  <c r="E58" i="8" s="1"/>
  <c r="D58" i="8" s="1"/>
  <c r="D61" i="8"/>
  <c r="D62" i="8"/>
  <c r="D63" i="8"/>
  <c r="D64" i="8"/>
  <c r="F65" i="8"/>
  <c r="D66" i="8"/>
  <c r="D67" i="8"/>
  <c r="F69" i="8"/>
  <c r="D69" i="8" s="1"/>
  <c r="D70" i="8"/>
  <c r="E71" i="8"/>
  <c r="D71" i="8" s="1"/>
  <c r="D72" i="8"/>
  <c r="E73" i="8"/>
  <c r="D73" i="8" s="1"/>
  <c r="D74" i="8"/>
  <c r="D75" i="8"/>
  <c r="D76" i="8"/>
  <c r="D77" i="8"/>
  <c r="E78" i="8"/>
  <c r="D78" i="8" s="1"/>
  <c r="D79" i="8"/>
  <c r="D80" i="8"/>
  <c r="D81" i="8"/>
  <c r="D84" i="8"/>
  <c r="D85" i="8"/>
  <c r="D86" i="8"/>
  <c r="D87" i="8"/>
  <c r="D88" i="8"/>
  <c r="D89" i="8"/>
  <c r="D90" i="8"/>
  <c r="D92" i="8"/>
  <c r="D94" i="8"/>
  <c r="D95" i="8"/>
  <c r="E96" i="8"/>
  <c r="D96" i="8" s="1"/>
  <c r="D97" i="8"/>
  <c r="D98" i="8"/>
  <c r="F99" i="8"/>
  <c r="D99" i="8" s="1"/>
  <c r="D100" i="8"/>
  <c r="D101" i="8"/>
  <c r="F102" i="8"/>
  <c r="D103" i="8"/>
  <c r="D104" i="8"/>
  <c r="D105" i="8"/>
  <c r="D74" i="10"/>
  <c r="D27" i="10"/>
  <c r="F26" i="10"/>
  <c r="D26" i="10" s="1"/>
  <c r="E19" i="8"/>
  <c r="E18" i="8" s="1"/>
  <c r="D18" i="8" s="1"/>
  <c r="D44" i="10"/>
  <c r="D65" i="8"/>
  <c r="F70" i="10"/>
  <c r="D60" i="8"/>
  <c r="D51" i="10"/>
  <c r="D70" i="10"/>
  <c r="F69" i="10"/>
  <c r="D69" i="10" s="1"/>
  <c r="E49" i="8" l="1"/>
  <c r="D49" i="8" s="1"/>
  <c r="E39" i="8"/>
  <c r="D39" i="8" s="1"/>
  <c r="D61" i="10"/>
  <c r="D102" i="8"/>
  <c r="E43" i="8"/>
  <c r="D43" i="8" s="1"/>
  <c r="D55" i="10"/>
  <c r="F68" i="8"/>
  <c r="D19" i="8"/>
  <c r="F49" i="8"/>
  <c r="F10" i="8" s="1"/>
  <c r="E11" i="10" s="1"/>
  <c r="F24" i="10" s="1"/>
  <c r="D83" i="8"/>
  <c r="F58" i="10"/>
  <c r="F50" i="10" s="1"/>
  <c r="F25" i="10" s="1"/>
  <c r="D62" i="10"/>
  <c r="E50" i="10"/>
  <c r="D68" i="8"/>
  <c r="E68" i="8"/>
  <c r="E11" i="8" l="1"/>
  <c r="E10" i="8" s="1"/>
  <c r="D11" i="10" s="1"/>
  <c r="E24" i="10" s="1"/>
  <c r="D24" i="10" s="1"/>
  <c r="D50" i="10"/>
  <c r="E25" i="10"/>
  <c r="D25" i="10" s="1"/>
  <c r="I25" i="10"/>
  <c r="D58" i="10"/>
  <c r="D11" i="8" l="1"/>
  <c r="D10" i="8" s="1"/>
  <c r="C11" i="10" s="1"/>
  <c r="A21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<sst xmlns="http://schemas.openxmlformats.org/spreadsheetml/2006/main" count="405" uniqueCount="271">
  <si>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</si>
  <si>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</si>
  <si>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</si>
  <si>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</si>
  <si>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</si>
  <si>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</si>
  <si>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</si>
  <si>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</si>
  <si>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</si>
  <si>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</si>
  <si>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</si>
  <si>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</si>
  <si>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</si>
  <si>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</si>
  <si>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</si>
  <si>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</si>
  <si>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</si>
  <si>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</si>
  <si>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</si>
  <si>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</si>
  <si>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</si>
  <si>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</si>
  <si>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</si>
  <si>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</si>
  <si>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</si>
  <si>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</si>
  <si>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</si>
  <si>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</si>
  <si>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</si>
  <si>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</si>
  <si>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</si>
  <si>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</si>
  <si>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</si>
  <si>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</si>
  <si>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</si>
  <si>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</si>
  <si>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</si>
  <si>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</si>
  <si>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</si>
  <si>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</si>
  <si>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</si>
  <si>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</si>
  <si>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</si>
  <si>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</si>
  <si>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</si>
  <si>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</si>
  <si>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</si>
  <si>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</si>
  <si>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</si>
  <si>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3</t>
  </si>
  <si>
    <t>1145</t>
  </si>
  <si>
    <t>1220</t>
  </si>
  <si>
    <t>1221</t>
  </si>
  <si>
    <t>1342</t>
  </si>
  <si>
    <t>1390</t>
  </si>
  <si>
    <t>1391</t>
  </si>
  <si>
    <t>1392</t>
  </si>
  <si>
    <t>1393</t>
  </si>
  <si>
    <t>1000</t>
  </si>
  <si>
    <t>1100</t>
  </si>
  <si>
    <t>X</t>
  </si>
  <si>
    <t>1372</t>
  </si>
  <si>
    <t>1343</t>
  </si>
  <si>
    <t>1165</t>
  </si>
  <si>
    <t>1334</t>
  </si>
  <si>
    <t>1341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</si>
  <si>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</si>
  <si>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</si>
  <si>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</si>
  <si>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</si>
  <si>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</si>
  <si>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</si>
  <si>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</si>
  <si>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</si>
  <si>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</si>
  <si>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</si>
  <si>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</si>
  <si>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</si>
  <si>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</si>
  <si>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</si>
  <si>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</si>
  <si>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</si>
  <si>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</si>
  <si>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</si>
  <si>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</si>
  <si>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</si>
  <si>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</si>
  <si>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</si>
  <si>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</si>
  <si>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</si>
  <si>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</si>
  <si>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</si>
  <si>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</si>
  <si>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</si>
  <si>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</si>
  <si>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</si>
  <si>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</si>
  <si>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</si>
  <si>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</si>
  <si>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</si>
  <si>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</si>
  <si>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</si>
  <si>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</si>
  <si>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</si>
  <si>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</si>
  <si>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</si>
  <si>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</si>
  <si>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</si>
  <si>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</si>
  <si>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</si>
  <si>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</si>
  <si>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</si>
  <si>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</si>
  <si>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</si>
  <si>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</si>
  <si>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</si>
  <si>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</si>
  <si>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</si>
  <si>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</si>
  <si>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</si>
  <si>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</si>
  <si>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</si>
  <si>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</si>
  <si>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</si>
  <si>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</si>
  <si>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</si>
  <si>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</si>
  <si>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</si>
  <si>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</si>
  <si>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</si>
  <si>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</si>
  <si>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</si>
  <si>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</si>
  <si>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</si>
  <si>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</si>
  <si>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</si>
  <si>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</si>
  <si>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</si>
  <si>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</si>
  <si>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</si>
  <si>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</si>
  <si>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</si>
  <si>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</si>
  <si>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</si>
  <si>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</si>
  <si>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</si>
  <si>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</si>
  <si>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</si>
  <si>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</si>
  <si>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</si>
  <si>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</si>
  <si>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</si>
  <si>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</si>
  <si>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</si>
  <si>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</si>
  <si>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</si>
  <si>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</si>
  <si>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</si>
  <si>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</si>
  <si>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</si>
  <si>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</si>
  <si>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</si>
  <si>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</si>
  <si>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</si>
  <si>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</si>
  <si>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</si>
  <si>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</si>
  <si>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</si>
  <si>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</si>
  <si>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</si>
  <si>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</si>
  <si>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</si>
  <si>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</si>
  <si>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</si>
  <si>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</si>
  <si>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</si>
  <si>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</si>
  <si>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</si>
  <si>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</si>
  <si>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</si>
  <si>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</si>
  <si>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</si>
  <si>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</si>
  <si>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</si>
  <si>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</si>
  <si>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</si>
  <si>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</si>
  <si>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</si>
  <si>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</si>
  <si>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</si>
  <si>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</si>
  <si>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</si>
  <si>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</si>
  <si>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</si>
  <si>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</si>
  <si>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</si>
  <si>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</si>
  <si>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</si>
  <si>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</si>
  <si>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</si>
  <si>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</si>
  <si>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</si>
  <si>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</si>
  <si>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</si>
  <si>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</si>
  <si>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</si>
  <si>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</si>
  <si>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</si>
  <si>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</si>
  <si>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</si>
  <si>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</si>
  <si>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</si>
  <si>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</si>
  <si>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</si>
  <si>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</si>
  <si>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</si>
  <si>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</si>
  <si>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</si>
  <si>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</si>
  <si>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</si>
  <si>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</si>
  <si>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</si>
  <si>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</si>
  <si>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</si>
  <si>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</si>
  <si>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</si>
  <si>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</si>
  <si>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</si>
  <si>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</si>
  <si>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</si>
  <si>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</si>
  <si>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</si>
  <si>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</si>
  <si>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</si>
  <si>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</si>
  <si>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</si>
  <si>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</si>
  <si>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</si>
  <si>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</si>
  <si>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</si>
  <si>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</si>
  <si>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</si>
  <si>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</si>
  <si>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</si>
  <si>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</si>
  <si>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</si>
  <si>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</si>
  <si>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</si>
  <si>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</si>
  <si>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</si>
  <si>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</si>
  <si>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</si>
  <si>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</si>
  <si>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</si>
  <si>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</si>
  <si>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</si>
  <si>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</si>
  <si>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</si>
  <si>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</si>
  <si>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</si>
  <si>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</si>
  <si>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</si>
  <si>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</si>
  <si>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</si>
  <si>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</si>
  <si>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</si>
  <si>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</si>
  <si>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Հավելված N 4
ՀՀ Կոտայքի մարզի Ջրվեժ համայնքի
ավագանու 2024 թվականի 
դեկտեմբերի 25-ի N 151-Ն որոշման</t>
  </si>
  <si>
    <t>Հավելված N 5
ՀՀ Կոտայքի մարզի Ջրվեժ համայնքի
ավագանու 2024 թվականի 
դեկտեմբերի 25-ի N 151-Ն որոշման</t>
  </si>
  <si>
    <t>ՀԱՏՎԱԾ 1</t>
  </si>
  <si>
    <t>Հավելված N 1
ՀՀ Կոտայքի մարզի Ջրվեժ համայնքի
ավագանու 2024 թվականի 
դեկտեմբերի 25-ի N 151-Ն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</si>
</sst>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#,##0.0"/>
    <numFmt numFmtId="166" formatCode="#,##0.000"/>
    <numFmt numFmtId="167" formatCode="#,##0.0000"/>
    <numFmt numFmtId="168" formatCode="#,##0.00000"/>
  </numFmts>
  <fonts count="24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5" fillId="0" borderId="0" xfId="0" applyFont="1"/>
    <xf numFmtId="0" fontId="6" fillId="0" borderId="0" xfId="0" applyFont="1"/>
    <xf numFmtId="0" fontId="14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right"/>
    </xf>
    <xf numFmtId="164" fontId="5" fillId="0" borderId="0" xfId="0" applyNumberFormat="1" applyFont="1"/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5" fontId="5" fillId="0" borderId="1" xfId="0" applyNumberFormat="1" applyFont="1" applyBorder="1" applyAlignment="1">
      <alignment horizontal="right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65" fontId="5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0" xfId="0" applyNumberFormat="1" applyFont="1"/>
    <xf numFmtId="0" fontId="6" fillId="0" borderId="1" xfId="0" applyFont="1" applyBorder="1"/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/>
    <xf numFmtId="164" fontId="13" fillId="0" borderId="0" xfId="0" applyNumberFormat="1" applyFont="1" applyAlignment="1">
      <alignment wrapText="1"/>
    </xf>
    <xf numFmtId="4" fontId="13" fillId="0" borderId="0" xfId="0" applyNumberFormat="1" applyFont="1"/>
    <xf numFmtId="164" fontId="5" fillId="0" borderId="0" xfId="0" applyNumberFormat="1" applyFont="1" applyAlignment="1">
      <alignment wrapText="1"/>
    </xf>
    <xf numFmtId="0" fontId="17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/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1" xfId="0" applyFont="1" applyBorder="1" applyAlignment="1">
      <alignment vertical="center" wrapText="1"/>
    </xf>
    <xf numFmtId="164" fontId="20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165" fontId="20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wrapText="1"/>
    </xf>
    <xf numFmtId="165" fontId="13" fillId="0" borderId="1" xfId="0" applyNumberFormat="1" applyFont="1" applyBorder="1" applyAlignment="1">
      <alignment horizontal="right" vertical="center" wrapText="1"/>
    </xf>
    <xf numFmtId="3" fontId="5" fillId="0" borderId="0" xfId="0" applyNumberFormat="1" applyFont="1"/>
    <xf numFmtId="0" fontId="6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5" fillId="0" borderId="0" xfId="0" applyNumberFormat="1" applyFont="1"/>
    <xf numFmtId="167" fontId="5" fillId="0" borderId="1" xfId="0" applyNumberFormat="1" applyFont="1" applyBorder="1" applyAlignment="1">
      <alignment horizontal="right" vertical="center"/>
    </xf>
    <xf numFmtId="167" fontId="5" fillId="0" borderId="1" xfId="0" applyNumberFormat="1" applyFont="1" applyBorder="1" applyAlignment="1">
      <alignment horizontal="center" wrapText="1"/>
    </xf>
    <xf numFmtId="168" fontId="5" fillId="0" borderId="1" xfId="0" applyNumberFormat="1" applyFont="1" applyBorder="1" applyAlignment="1">
      <alignment horizontal="center"/>
    </xf>
    <xf numFmtId="167" fontId="5" fillId="0" borderId="1" xfId="1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79"/>
  <sheetViews>
    <sheetView showGridLines="0" tabSelected="1" topLeftCell="A3" zoomScale="95" zoomScaleNormal="95" zoomScalePageLayoutView="95" workbookViewId="0">
      <selection activeCell="A3" sqref="A3"/>
    </sheetView>
  </sheetViews>
  <sheetFormatPr defaultRowHeight="13.5" outlineLevelCol="1" x14ac:dyDescent="0.2"/>
  <cols>
    <col min="1" max="1" width="6.140625" style="23" customWidth="1"/>
    <col min="2" max="2" width="48.140625" style="22" customWidth="1"/>
    <col min="3" max="3" width="10.7109375" style="23" customWidth="1" outlineLevel="1"/>
    <col min="4" max="4" width="12.85546875" style="21" customWidth="1"/>
    <col min="5" max="5" width="12.85546875" style="23" customWidth="1"/>
    <col min="6" max="6" width="10.85546875" style="23" customWidth="1"/>
    <col min="7" max="7" width="9.140625" style="21" customWidth="1"/>
    <col min="8" max="16384" width="9.140625" style="21"/>
  </cols>
  <sheetData>
    <row r="1" spans="1:7" hidden="1" x14ac:dyDescent="0.2"/>
    <row r="2" spans="1:7" ht="20.25" hidden="1" customHeight="1" x14ac:dyDescent="0.2">
      <c r="D2" s="114"/>
      <c r="E2" s="114"/>
    </row>
    <row r="3" spans="1:7" s="20" customFormat="1" ht="61.5" customHeight="1" x14ac:dyDescent="0.35">
      <c r="B3" s="54"/>
      <c r="C3" s="113" t="s">
        <v>270</v>
      </c>
      <c r="D3" s="113"/>
      <c r="E3" s="113"/>
      <c r="F3" s="113"/>
    </row>
    <row r="4" spans="1:7" s="20" customFormat="1" ht="17.25" customHeight="1" x14ac:dyDescent="0.35">
      <c r="A4" s="106" t="s">
        <v>269</v>
      </c>
      <c r="B4" s="106"/>
      <c r="C4" s="106"/>
      <c r="D4" s="106"/>
      <c r="E4" s="106"/>
      <c r="F4" s="106"/>
      <c r="G4" s="106"/>
    </row>
    <row r="5" spans="1:7" s="20" customFormat="1" ht="17.25" x14ac:dyDescent="0.3">
      <c r="A5" s="112" t="s">
        <v>69</v>
      </c>
      <c r="B5" s="112"/>
      <c r="C5" s="112"/>
      <c r="D5" s="112"/>
      <c r="E5" s="112"/>
      <c r="F5" s="112"/>
    </row>
    <row r="6" spans="1:7" ht="11.25" customHeight="1" x14ac:dyDescent="0.2">
      <c r="B6" s="23"/>
      <c r="E6" s="21"/>
      <c r="F6" s="32" t="s">
        <v>70</v>
      </c>
    </row>
    <row r="7" spans="1:7" ht="12.75" customHeight="1" x14ac:dyDescent="0.2">
      <c r="A7" s="108" t="s">
        <v>71</v>
      </c>
      <c r="B7" s="108" t="s">
        <v>72</v>
      </c>
      <c r="C7" s="108" t="s">
        <v>73</v>
      </c>
      <c r="D7" s="108" t="s">
        <v>74</v>
      </c>
      <c r="E7" s="110" t="s">
        <v>75</v>
      </c>
      <c r="F7" s="111"/>
    </row>
    <row r="8" spans="1:7" ht="24.75" customHeight="1" x14ac:dyDescent="0.2">
      <c r="A8" s="109"/>
      <c r="B8" s="109"/>
      <c r="C8" s="109"/>
      <c r="D8" s="109"/>
      <c r="E8" s="27" t="s">
        <v>76</v>
      </c>
      <c r="F8" s="33" t="s">
        <v>77</v>
      </c>
    </row>
    <row r="9" spans="1:7" s="23" customFormat="1" ht="12" customHeight="1" x14ac:dyDescent="0.2">
      <c r="A9" s="30">
        <v>1</v>
      </c>
      <c r="B9" s="9">
        <v>2</v>
      </c>
      <c r="C9" s="31">
        <v>3</v>
      </c>
      <c r="D9" s="31">
        <v>4</v>
      </c>
      <c r="E9" s="31">
        <v>5</v>
      </c>
      <c r="F9" s="9">
        <v>6</v>
      </c>
    </row>
    <row r="10" spans="1:7" ht="35.25" customHeight="1" x14ac:dyDescent="0.2">
      <c r="A10" s="34" t="s">
        <v>58</v>
      </c>
      <c r="B10" s="35" t="s">
        <v>170</v>
      </c>
      <c r="C10" s="9"/>
      <c r="D10" s="11">
        <f>SUM(D11,D49,D68)</f>
        <v>1334185.0900000001</v>
      </c>
      <c r="E10" s="11">
        <f>SUM(E11,E49,E68)</f>
        <v>1016720.4900000001</v>
      </c>
      <c r="F10" s="13">
        <f>SUM(F11,F49,F68)</f>
        <v>317464.59999999998</v>
      </c>
    </row>
    <row r="11" spans="1:7" s="38" customFormat="1" ht="45" customHeight="1" x14ac:dyDescent="0.2">
      <c r="A11" s="36" t="s">
        <v>59</v>
      </c>
      <c r="B11" s="26" t="s">
        <v>171</v>
      </c>
      <c r="C11" s="37">
        <v>7100</v>
      </c>
      <c r="D11" s="11">
        <f t="shared" ref="D11:D18" si="0">SUM(E11:F11)</f>
        <v>528442.60000000009</v>
      </c>
      <c r="E11" s="11">
        <f>SUM(E12,E16,E18,E39,E43)</f>
        <v>528442.60000000009</v>
      </c>
      <c r="F11" s="29" t="s">
        <v>60</v>
      </c>
    </row>
    <row r="12" spans="1:7" s="38" customFormat="1" ht="31.5" customHeight="1" x14ac:dyDescent="0.2">
      <c r="A12" s="36">
        <v>1110</v>
      </c>
      <c r="B12" s="26" t="s">
        <v>173</v>
      </c>
      <c r="C12" s="37">
        <v>7131</v>
      </c>
      <c r="D12" s="11">
        <f t="shared" si="0"/>
        <v>239092.7</v>
      </c>
      <c r="E12" s="11">
        <f>SUM(E13:E15)</f>
        <v>239092.7</v>
      </c>
      <c r="F12" s="29" t="s">
        <v>60</v>
      </c>
    </row>
    <row r="13" spans="1:7" ht="40.5" x14ac:dyDescent="0.2">
      <c r="A13" s="39" t="s">
        <v>0</v>
      </c>
      <c r="B13" s="40" t="s">
        <v>78</v>
      </c>
      <c r="C13" s="31"/>
      <c r="D13" s="11">
        <f t="shared" si="0"/>
        <v>6800</v>
      </c>
      <c r="E13" s="19">
        <v>6800</v>
      </c>
      <c r="F13" s="29" t="s">
        <v>60</v>
      </c>
      <c r="G13" s="41"/>
    </row>
    <row r="14" spans="1:7" ht="32.25" customHeight="1" x14ac:dyDescent="0.2">
      <c r="A14" s="39" t="s">
        <v>1</v>
      </c>
      <c r="B14" s="40" t="s">
        <v>79</v>
      </c>
      <c r="C14" s="31"/>
      <c r="D14" s="11">
        <f>SUM(E14:F14)</f>
        <v>2750</v>
      </c>
      <c r="E14" s="19">
        <v>2750</v>
      </c>
      <c r="F14" s="29" t="s">
        <v>60</v>
      </c>
      <c r="G14" s="41"/>
    </row>
    <row r="15" spans="1:7" ht="29.25" customHeight="1" x14ac:dyDescent="0.2">
      <c r="A15" s="39" t="s">
        <v>185</v>
      </c>
      <c r="B15" s="51" t="s">
        <v>186</v>
      </c>
      <c r="C15" s="31"/>
      <c r="D15" s="11">
        <f>E15</f>
        <v>229542.7</v>
      </c>
      <c r="E15" s="19">
        <v>229542.7</v>
      </c>
      <c r="F15" s="29" t="s">
        <v>60</v>
      </c>
      <c r="G15" s="41"/>
    </row>
    <row r="16" spans="1:7" s="38" customFormat="1" ht="14.25" x14ac:dyDescent="0.25">
      <c r="A16" s="36">
        <v>1120</v>
      </c>
      <c r="B16" s="42" t="s">
        <v>80</v>
      </c>
      <c r="C16" s="37">
        <v>7136</v>
      </c>
      <c r="D16" s="11">
        <f t="shared" si="0"/>
        <v>113763</v>
      </c>
      <c r="E16" s="11">
        <f>SUM(E17)</f>
        <v>113763</v>
      </c>
      <c r="F16" s="29" t="s">
        <v>60</v>
      </c>
      <c r="G16" s="43"/>
    </row>
    <row r="17" spans="1:7" x14ac:dyDescent="0.2">
      <c r="A17" s="39" t="s">
        <v>2</v>
      </c>
      <c r="B17" s="40" t="s">
        <v>81</v>
      </c>
      <c r="C17" s="31"/>
      <c r="D17" s="11">
        <f t="shared" si="0"/>
        <v>113763</v>
      </c>
      <c r="E17" s="19">
        <v>113763</v>
      </c>
      <c r="F17" s="29" t="s">
        <v>60</v>
      </c>
      <c r="G17" s="41"/>
    </row>
    <row r="18" spans="1:7" s="38" customFormat="1" ht="45.75" customHeight="1" x14ac:dyDescent="0.2">
      <c r="A18" s="36">
        <v>1130</v>
      </c>
      <c r="B18" s="26" t="s">
        <v>82</v>
      </c>
      <c r="C18" s="37">
        <v>7145</v>
      </c>
      <c r="D18" s="11">
        <f t="shared" si="0"/>
        <v>175586.90000000002</v>
      </c>
      <c r="E18" s="11">
        <f>SUM(E19)</f>
        <v>175586.90000000002</v>
      </c>
      <c r="F18" s="29" t="s">
        <v>60</v>
      </c>
      <c r="G18" s="43"/>
    </row>
    <row r="19" spans="1:7" ht="66" customHeight="1" x14ac:dyDescent="0.2">
      <c r="A19" s="39" t="s">
        <v>3</v>
      </c>
      <c r="B19" s="40" t="s">
        <v>172</v>
      </c>
      <c r="C19" s="31">
        <v>71452</v>
      </c>
      <c r="D19" s="19">
        <f>SUM(E19:F19)</f>
        <v>175586.90000000002</v>
      </c>
      <c r="E19" s="19">
        <f>SUM(E20,E23,E24,E25,E26,E27,E28,E29,E30,E31,E32,E33+E34+E35+E36,E37,E38)</f>
        <v>175586.90000000002</v>
      </c>
      <c r="F19" s="29" t="s">
        <v>60</v>
      </c>
      <c r="G19" s="41"/>
    </row>
    <row r="20" spans="1:7" ht="54.75" customHeight="1" x14ac:dyDescent="0.2">
      <c r="A20" s="39" t="s">
        <v>4</v>
      </c>
      <c r="B20" s="40" t="s">
        <v>266</v>
      </c>
      <c r="C20" s="31"/>
      <c r="D20" s="19">
        <f>SUM(E20:F20)</f>
        <v>145500</v>
      </c>
      <c r="E20" s="19">
        <f>E21</f>
        <v>145500</v>
      </c>
      <c r="F20" s="29" t="s">
        <v>60</v>
      </c>
      <c r="G20" s="41"/>
    </row>
    <row r="21" spans="1:7" x14ac:dyDescent="0.2">
      <c r="A21" s="39" t="s">
        <v>5</v>
      </c>
      <c r="B21" s="40" t="s">
        <v>83</v>
      </c>
      <c r="C21" s="31"/>
      <c r="D21" s="19">
        <f t="shared" ref="D21:D33" si="1">SUM(E21:F21)</f>
        <v>145500</v>
      </c>
      <c r="E21" s="19">
        <v>145500</v>
      </c>
      <c r="F21" s="29" t="s">
        <v>60</v>
      </c>
      <c r="G21" s="41"/>
    </row>
    <row r="22" spans="1:7" ht="15" customHeight="1" x14ac:dyDescent="0.2">
      <c r="A22" s="39" t="s">
        <v>6</v>
      </c>
      <c r="B22" s="40" t="s">
        <v>84</v>
      </c>
      <c r="C22" s="31"/>
      <c r="D22" s="19">
        <f t="shared" si="1"/>
        <v>0</v>
      </c>
      <c r="E22" s="102">
        <v>0</v>
      </c>
      <c r="F22" s="29" t="s">
        <v>60</v>
      </c>
      <c r="G22" s="41"/>
    </row>
    <row r="23" spans="1:7" ht="102.75" customHeight="1" x14ac:dyDescent="0.2">
      <c r="A23" s="39" t="s">
        <v>7</v>
      </c>
      <c r="B23" s="40" t="s">
        <v>85</v>
      </c>
      <c r="C23" s="31"/>
      <c r="D23" s="19">
        <f t="shared" si="1"/>
        <v>14800</v>
      </c>
      <c r="E23" s="19">
        <v>14800</v>
      </c>
      <c r="F23" s="29" t="s">
        <v>60</v>
      </c>
      <c r="G23" s="41"/>
    </row>
    <row r="24" spans="1:7" ht="47.25" customHeight="1" x14ac:dyDescent="0.2">
      <c r="A24" s="30" t="s">
        <v>8</v>
      </c>
      <c r="B24" s="40" t="s">
        <v>86</v>
      </c>
      <c r="C24" s="31"/>
      <c r="D24" s="19">
        <f t="shared" si="1"/>
        <v>310</v>
      </c>
      <c r="E24" s="19">
        <v>310</v>
      </c>
      <c r="F24" s="29" t="s">
        <v>60</v>
      </c>
      <c r="G24" s="41"/>
    </row>
    <row r="25" spans="1:7" ht="73.5" customHeight="1" x14ac:dyDescent="0.2">
      <c r="A25" s="39" t="s">
        <v>9</v>
      </c>
      <c r="B25" s="40" t="s">
        <v>87</v>
      </c>
      <c r="C25" s="31"/>
      <c r="D25" s="19">
        <f t="shared" si="1"/>
        <v>8592.2000000000007</v>
      </c>
      <c r="E25" s="19">
        <v>8592.2000000000007</v>
      </c>
      <c r="F25" s="29" t="s">
        <v>60</v>
      </c>
      <c r="G25" s="41"/>
    </row>
    <row r="26" spans="1:7" ht="29.25" hidden="1" customHeight="1" x14ac:dyDescent="0.2">
      <c r="A26" s="39" t="s">
        <v>10</v>
      </c>
      <c r="B26" s="40" t="s">
        <v>88</v>
      </c>
      <c r="C26" s="31"/>
      <c r="D26" s="19">
        <f t="shared" si="1"/>
        <v>0</v>
      </c>
      <c r="E26" s="19">
        <v>0</v>
      </c>
      <c r="F26" s="29" t="s">
        <v>60</v>
      </c>
      <c r="G26" s="41"/>
    </row>
    <row r="27" spans="1:7" ht="84" customHeight="1" x14ac:dyDescent="0.2">
      <c r="A27" s="39" t="s">
        <v>11</v>
      </c>
      <c r="B27" s="40" t="s">
        <v>89</v>
      </c>
      <c r="C27" s="31"/>
      <c r="D27" s="19">
        <f t="shared" si="1"/>
        <v>1090</v>
      </c>
      <c r="E27" s="19">
        <v>1090</v>
      </c>
      <c r="F27" s="29" t="s">
        <v>60</v>
      </c>
      <c r="G27" s="41"/>
    </row>
    <row r="28" spans="1:7" ht="74.25" customHeight="1" x14ac:dyDescent="0.2">
      <c r="A28" s="39" t="s">
        <v>12</v>
      </c>
      <c r="B28" s="40" t="s">
        <v>90</v>
      </c>
      <c r="C28" s="31"/>
      <c r="D28" s="19">
        <f t="shared" si="1"/>
        <v>444</v>
      </c>
      <c r="E28" s="19">
        <v>444</v>
      </c>
      <c r="F28" s="29" t="s">
        <v>60</v>
      </c>
      <c r="G28" s="41"/>
    </row>
    <row r="29" spans="1:7" ht="42.75" hidden="1" customHeight="1" x14ac:dyDescent="0.2">
      <c r="A29" s="39" t="s">
        <v>13</v>
      </c>
      <c r="B29" s="40" t="s">
        <v>91</v>
      </c>
      <c r="C29" s="31"/>
      <c r="D29" s="19">
        <f t="shared" si="1"/>
        <v>0</v>
      </c>
      <c r="E29" s="102">
        <v>0</v>
      </c>
      <c r="F29" s="29" t="s">
        <v>60</v>
      </c>
      <c r="G29" s="41"/>
    </row>
    <row r="30" spans="1:7" ht="32.25" customHeight="1" x14ac:dyDescent="0.2">
      <c r="A30" s="39" t="s">
        <v>14</v>
      </c>
      <c r="B30" s="40" t="s">
        <v>92</v>
      </c>
      <c r="C30" s="31"/>
      <c r="D30" s="19">
        <f t="shared" si="1"/>
        <v>190.7</v>
      </c>
      <c r="E30" s="19">
        <v>190.7</v>
      </c>
      <c r="F30" s="29" t="s">
        <v>60</v>
      </c>
      <c r="G30" s="41"/>
    </row>
    <row r="31" spans="1:7" ht="31.5" customHeight="1" x14ac:dyDescent="0.2">
      <c r="A31" s="39" t="s">
        <v>15</v>
      </c>
      <c r="B31" s="40" t="s">
        <v>93</v>
      </c>
      <c r="C31" s="31"/>
      <c r="D31" s="19">
        <f t="shared" si="1"/>
        <v>0</v>
      </c>
      <c r="E31" s="102">
        <v>0</v>
      </c>
      <c r="F31" s="29" t="s">
        <v>60</v>
      </c>
      <c r="G31" s="41"/>
    </row>
    <row r="32" spans="1:7" ht="69.75" customHeight="1" x14ac:dyDescent="0.2">
      <c r="A32" s="39" t="s">
        <v>16</v>
      </c>
      <c r="B32" s="40" t="s">
        <v>94</v>
      </c>
      <c r="C32" s="31"/>
      <c r="D32" s="19">
        <f t="shared" si="1"/>
        <v>0</v>
      </c>
      <c r="E32" s="102">
        <v>0</v>
      </c>
      <c r="F32" s="29" t="s">
        <v>60</v>
      </c>
      <c r="G32" s="41"/>
    </row>
    <row r="33" spans="1:7" ht="33" customHeight="1" x14ac:dyDescent="0.2">
      <c r="A33" s="39" t="s">
        <v>50</v>
      </c>
      <c r="B33" s="40" t="s">
        <v>95</v>
      </c>
      <c r="C33" s="31"/>
      <c r="D33" s="19">
        <f t="shared" si="1"/>
        <v>0</v>
      </c>
      <c r="E33" s="102">
        <v>0</v>
      </c>
      <c r="F33" s="29" t="s">
        <v>60</v>
      </c>
      <c r="G33" s="41"/>
    </row>
    <row r="34" spans="1:7" ht="18.75" customHeight="1" x14ac:dyDescent="0.2">
      <c r="A34" s="30" t="s">
        <v>66</v>
      </c>
      <c r="B34" s="40" t="s">
        <v>96</v>
      </c>
      <c r="C34" s="31"/>
      <c r="D34" s="19">
        <v>0</v>
      </c>
      <c r="E34" s="102">
        <v>0</v>
      </c>
      <c r="F34" s="29"/>
      <c r="G34" s="41"/>
    </row>
    <row r="35" spans="1:7" ht="45" customHeight="1" x14ac:dyDescent="0.2">
      <c r="A35" s="30" t="s">
        <v>67</v>
      </c>
      <c r="B35" s="40" t="s">
        <v>97</v>
      </c>
      <c r="C35" s="31"/>
      <c r="D35" s="19">
        <f>E35</f>
        <v>340</v>
      </c>
      <c r="E35" s="19">
        <v>340</v>
      </c>
      <c r="F35" s="29"/>
      <c r="G35" s="41"/>
    </row>
    <row r="36" spans="1:7" ht="30.75" customHeight="1" x14ac:dyDescent="0.2">
      <c r="A36" s="30" t="s">
        <v>68</v>
      </c>
      <c r="B36" s="40" t="s">
        <v>98</v>
      </c>
      <c r="C36" s="31"/>
      <c r="D36" s="19">
        <f>SUM(E36:F36)</f>
        <v>4320</v>
      </c>
      <c r="E36" s="11">
        <v>4320</v>
      </c>
      <c r="F36" s="29" t="s">
        <v>60</v>
      </c>
      <c r="G36" s="41"/>
    </row>
    <row r="37" spans="1:7" ht="46.5" customHeight="1" x14ac:dyDescent="0.2">
      <c r="A37" s="30" t="s">
        <v>175</v>
      </c>
      <c r="B37" s="40" t="s">
        <v>176</v>
      </c>
      <c r="C37" s="31"/>
      <c r="D37" s="19">
        <v>0</v>
      </c>
      <c r="E37" s="11">
        <v>0</v>
      </c>
      <c r="F37" s="29"/>
      <c r="G37" s="41"/>
    </row>
    <row r="38" spans="1:7" ht="19.5" customHeight="1" x14ac:dyDescent="0.2">
      <c r="A38" s="30" t="s">
        <v>178</v>
      </c>
      <c r="B38" s="40" t="s">
        <v>177</v>
      </c>
      <c r="C38" s="31"/>
      <c r="D38" s="19">
        <f>E38</f>
        <v>0</v>
      </c>
      <c r="E38" s="11">
        <v>0</v>
      </c>
      <c r="F38" s="29"/>
      <c r="G38" s="41"/>
    </row>
    <row r="39" spans="1:7" s="38" customFormat="1" ht="42.75" hidden="1" customHeight="1" x14ac:dyDescent="0.2">
      <c r="A39" s="36">
        <v>1150</v>
      </c>
      <c r="B39" s="26" t="s">
        <v>99</v>
      </c>
      <c r="C39" s="37">
        <v>7146</v>
      </c>
      <c r="D39" s="19">
        <f>SUM(E39:F39)</f>
        <v>0</v>
      </c>
      <c r="E39" s="11">
        <f>SUM(E40)</f>
        <v>0</v>
      </c>
      <c r="F39" s="29" t="s">
        <v>60</v>
      </c>
      <c r="G39" s="43"/>
    </row>
    <row r="40" spans="1:7" ht="28.5" hidden="1" customHeight="1" x14ac:dyDescent="0.2">
      <c r="A40" s="39" t="s">
        <v>17</v>
      </c>
      <c r="B40" s="40" t="s">
        <v>100</v>
      </c>
      <c r="C40" s="31"/>
      <c r="D40" s="19">
        <f>SUM(E40:F40)</f>
        <v>0</v>
      </c>
      <c r="E40" s="19">
        <f>SUM(E41:E42)</f>
        <v>0</v>
      </c>
      <c r="F40" s="29" t="s">
        <v>60</v>
      </c>
    </row>
    <row r="41" spans="1:7" ht="81" hidden="1" customHeight="1" x14ac:dyDescent="0.2">
      <c r="A41" s="39" t="s">
        <v>18</v>
      </c>
      <c r="B41" s="40" t="s">
        <v>101</v>
      </c>
      <c r="C41" s="31"/>
      <c r="D41" s="19">
        <f>SUM(E41:F41)</f>
        <v>0</v>
      </c>
      <c r="E41" s="19">
        <v>0</v>
      </c>
      <c r="F41" s="29" t="s">
        <v>60</v>
      </c>
    </row>
    <row r="42" spans="1:7" ht="81.75" hidden="1" customHeight="1" x14ac:dyDescent="0.2">
      <c r="A42" s="30" t="s">
        <v>19</v>
      </c>
      <c r="B42" s="40" t="s">
        <v>102</v>
      </c>
      <c r="C42" s="31"/>
      <c r="D42" s="19">
        <f>SUM(E42:F42)</f>
        <v>0</v>
      </c>
      <c r="E42" s="19">
        <v>0</v>
      </c>
      <c r="F42" s="29" t="s">
        <v>60</v>
      </c>
    </row>
    <row r="43" spans="1:7" s="38" customFormat="1" ht="27.75" hidden="1" customHeight="1" x14ac:dyDescent="0.2">
      <c r="A43" s="36">
        <v>1160</v>
      </c>
      <c r="B43" s="26" t="s">
        <v>103</v>
      </c>
      <c r="C43" s="37">
        <v>7161</v>
      </c>
      <c r="D43" s="11">
        <f t="shared" ref="D43:D100" si="2">SUM(E43:F43)</f>
        <v>0</v>
      </c>
      <c r="E43" s="11">
        <f>SUM(E44+E48)</f>
        <v>0</v>
      </c>
      <c r="F43" s="29" t="s">
        <v>60</v>
      </c>
    </row>
    <row r="44" spans="1:7" ht="41.25" hidden="1" customHeight="1" x14ac:dyDescent="0.2">
      <c r="A44" s="39" t="s">
        <v>20</v>
      </c>
      <c r="B44" s="40" t="s">
        <v>174</v>
      </c>
      <c r="C44" s="31"/>
      <c r="D44" s="11">
        <f t="shared" si="2"/>
        <v>0</v>
      </c>
      <c r="E44" s="19">
        <f>SUM(E45:E47)</f>
        <v>0</v>
      </c>
      <c r="F44" s="29" t="s">
        <v>60</v>
      </c>
    </row>
    <row r="45" spans="1:7" hidden="1" x14ac:dyDescent="0.2">
      <c r="A45" s="30" t="s">
        <v>21</v>
      </c>
      <c r="B45" s="40" t="s">
        <v>104</v>
      </c>
      <c r="C45" s="31"/>
      <c r="D45" s="11">
        <f t="shared" si="2"/>
        <v>0</v>
      </c>
      <c r="E45" s="19">
        <v>0</v>
      </c>
      <c r="F45" s="29" t="s">
        <v>60</v>
      </c>
    </row>
    <row r="46" spans="1:7" hidden="1" x14ac:dyDescent="0.2">
      <c r="A46" s="30" t="s">
        <v>22</v>
      </c>
      <c r="B46" s="40" t="s">
        <v>105</v>
      </c>
      <c r="C46" s="31"/>
      <c r="D46" s="11">
        <f t="shared" si="2"/>
        <v>0</v>
      </c>
      <c r="E46" s="19">
        <v>0</v>
      </c>
      <c r="F46" s="29" t="s">
        <v>60</v>
      </c>
    </row>
    <row r="47" spans="1:7" ht="27" hidden="1" x14ac:dyDescent="0.2">
      <c r="A47" s="30" t="s">
        <v>23</v>
      </c>
      <c r="B47" s="40" t="s">
        <v>106</v>
      </c>
      <c r="C47" s="31"/>
      <c r="D47" s="11">
        <f t="shared" si="2"/>
        <v>0</v>
      </c>
      <c r="E47" s="19">
        <v>0</v>
      </c>
      <c r="F47" s="29" t="s">
        <v>60</v>
      </c>
    </row>
    <row r="48" spans="1:7" ht="82.5" hidden="1" customHeight="1" x14ac:dyDescent="0.2">
      <c r="A48" s="30" t="s">
        <v>63</v>
      </c>
      <c r="B48" s="40" t="s">
        <v>107</v>
      </c>
      <c r="C48" s="31"/>
      <c r="D48" s="19">
        <f t="shared" si="2"/>
        <v>0</v>
      </c>
      <c r="E48" s="19">
        <v>0</v>
      </c>
      <c r="F48" s="29" t="s">
        <v>60</v>
      </c>
    </row>
    <row r="49" spans="1:7" s="38" customFormat="1" ht="50.25" customHeight="1" x14ac:dyDescent="0.2">
      <c r="A49" s="36">
        <v>1200</v>
      </c>
      <c r="B49" s="26" t="s">
        <v>108</v>
      </c>
      <c r="C49" s="37">
        <v>7300</v>
      </c>
      <c r="D49" s="19">
        <f t="shared" si="2"/>
        <v>632039.5</v>
      </c>
      <c r="E49" s="11">
        <f>SUM(E50+E54+E58)</f>
        <v>314574.90000000002</v>
      </c>
      <c r="F49" s="11">
        <f>SUM(F52+F56+F65)</f>
        <v>317464.59999999998</v>
      </c>
      <c r="G49" s="41"/>
    </row>
    <row r="50" spans="1:7" s="38" customFormat="1" ht="42" hidden="1" customHeight="1" x14ac:dyDescent="0.2">
      <c r="A50" s="36">
        <v>1210</v>
      </c>
      <c r="B50" s="26" t="s">
        <v>109</v>
      </c>
      <c r="C50" s="37">
        <v>7311</v>
      </c>
      <c r="D50" s="19">
        <f t="shared" si="2"/>
        <v>0</v>
      </c>
      <c r="E50" s="101">
        <f>SUM(E51)</f>
        <v>0</v>
      </c>
      <c r="F50" s="29" t="s">
        <v>60</v>
      </c>
    </row>
    <row r="51" spans="1:7" ht="66.75" hidden="1" customHeight="1" x14ac:dyDescent="0.2">
      <c r="A51" s="39" t="s">
        <v>24</v>
      </c>
      <c r="B51" s="40" t="s">
        <v>110</v>
      </c>
      <c r="C51" s="44"/>
      <c r="D51" s="19">
        <f t="shared" si="2"/>
        <v>0</v>
      </c>
      <c r="E51" s="102">
        <v>0</v>
      </c>
      <c r="F51" s="29" t="s">
        <v>60</v>
      </c>
    </row>
    <row r="52" spans="1:7" s="38" customFormat="1" ht="43.5" hidden="1" customHeight="1" x14ac:dyDescent="0.2">
      <c r="A52" s="45" t="s">
        <v>51</v>
      </c>
      <c r="B52" s="26" t="s">
        <v>111</v>
      </c>
      <c r="C52" s="46">
        <v>7312</v>
      </c>
      <c r="D52" s="19">
        <f t="shared" si="2"/>
        <v>0</v>
      </c>
      <c r="E52" s="103" t="s">
        <v>60</v>
      </c>
      <c r="F52" s="19">
        <f>SUM(F53)</f>
        <v>0</v>
      </c>
    </row>
    <row r="53" spans="1:7" ht="68.25" hidden="1" customHeight="1" x14ac:dyDescent="0.2">
      <c r="A53" s="30" t="s">
        <v>52</v>
      </c>
      <c r="B53" s="40" t="s">
        <v>112</v>
      </c>
      <c r="C53" s="44"/>
      <c r="D53" s="19">
        <f t="shared" si="2"/>
        <v>0</v>
      </c>
      <c r="E53" s="103" t="s">
        <v>60</v>
      </c>
      <c r="F53" s="19">
        <v>0</v>
      </c>
    </row>
    <row r="54" spans="1:7" s="38" customFormat="1" ht="45" hidden="1" customHeight="1" x14ac:dyDescent="0.2">
      <c r="A54" s="45" t="s">
        <v>25</v>
      </c>
      <c r="B54" s="26" t="s">
        <v>113</v>
      </c>
      <c r="C54" s="46">
        <v>7321</v>
      </c>
      <c r="D54" s="19">
        <f t="shared" si="2"/>
        <v>0</v>
      </c>
      <c r="E54" s="102">
        <f>SUM(E55)</f>
        <v>0</v>
      </c>
      <c r="F54" s="29" t="s">
        <v>60</v>
      </c>
    </row>
    <row r="55" spans="1:7" ht="59.25" hidden="1" customHeight="1" x14ac:dyDescent="0.2">
      <c r="A55" s="39" t="s">
        <v>26</v>
      </c>
      <c r="B55" s="40" t="s">
        <v>114</v>
      </c>
      <c r="C55" s="44"/>
      <c r="D55" s="19">
        <f t="shared" si="2"/>
        <v>0</v>
      </c>
      <c r="E55" s="102">
        <v>0</v>
      </c>
      <c r="F55" s="29" t="s">
        <v>60</v>
      </c>
    </row>
    <row r="56" spans="1:7" s="38" customFormat="1" ht="46.5" hidden="1" customHeight="1" x14ac:dyDescent="0.2">
      <c r="A56" s="45" t="s">
        <v>27</v>
      </c>
      <c r="B56" s="26" t="s">
        <v>115</v>
      </c>
      <c r="C56" s="46">
        <v>7322</v>
      </c>
      <c r="D56" s="19">
        <f t="shared" si="2"/>
        <v>0</v>
      </c>
      <c r="E56" s="103" t="s">
        <v>60</v>
      </c>
      <c r="F56" s="19">
        <f>SUM(F57)</f>
        <v>0</v>
      </c>
    </row>
    <row r="57" spans="1:7" ht="57" hidden="1" customHeight="1" x14ac:dyDescent="0.2">
      <c r="A57" s="39" t="s">
        <v>28</v>
      </c>
      <c r="B57" s="40" t="s">
        <v>116</v>
      </c>
      <c r="C57" s="44"/>
      <c r="D57" s="19">
        <f t="shared" si="2"/>
        <v>0</v>
      </c>
      <c r="E57" s="103" t="s">
        <v>60</v>
      </c>
      <c r="F57" s="19">
        <v>0</v>
      </c>
    </row>
    <row r="58" spans="1:7" s="38" customFormat="1" ht="59.25" customHeight="1" x14ac:dyDescent="0.2">
      <c r="A58" s="36">
        <v>1250</v>
      </c>
      <c r="B58" s="26" t="s">
        <v>164</v>
      </c>
      <c r="C58" s="37">
        <v>7331</v>
      </c>
      <c r="D58" s="19">
        <f t="shared" si="2"/>
        <v>314574.90000000002</v>
      </c>
      <c r="E58" s="101">
        <f>SUM(E59+E60+E63+E64)</f>
        <v>314574.90000000002</v>
      </c>
      <c r="F58" s="29" t="s">
        <v>60</v>
      </c>
    </row>
    <row r="59" spans="1:7" ht="45.75" customHeight="1" x14ac:dyDescent="0.2">
      <c r="A59" s="39" t="s">
        <v>29</v>
      </c>
      <c r="B59" s="40" t="s">
        <v>117</v>
      </c>
      <c r="C59" s="31"/>
      <c r="D59" s="19">
        <f t="shared" si="2"/>
        <v>314204.90000000002</v>
      </c>
      <c r="E59" s="102">
        <v>314204.90000000002</v>
      </c>
      <c r="F59" s="29" t="s">
        <v>60</v>
      </c>
    </row>
    <row r="60" spans="1:7" ht="30.75" customHeight="1" x14ac:dyDescent="0.2">
      <c r="A60" s="39" t="s">
        <v>30</v>
      </c>
      <c r="B60" s="40" t="s">
        <v>118</v>
      </c>
      <c r="C60" s="44"/>
      <c r="D60" s="19">
        <f t="shared" si="2"/>
        <v>0</v>
      </c>
      <c r="E60" s="102">
        <f>SUM(E61+E62)</f>
        <v>0</v>
      </c>
      <c r="F60" s="29" t="s">
        <v>60</v>
      </c>
    </row>
    <row r="61" spans="1:7" ht="60" hidden="1" customHeight="1" x14ac:dyDescent="0.2">
      <c r="A61" s="39" t="s">
        <v>31</v>
      </c>
      <c r="B61" s="40" t="s">
        <v>119</v>
      </c>
      <c r="C61" s="31"/>
      <c r="D61" s="19">
        <f t="shared" si="2"/>
        <v>0</v>
      </c>
      <c r="E61" s="102">
        <v>0</v>
      </c>
      <c r="F61" s="29" t="s">
        <v>60</v>
      </c>
    </row>
    <row r="62" spans="1:7" hidden="1" x14ac:dyDescent="0.2">
      <c r="A62" s="39" t="s">
        <v>32</v>
      </c>
      <c r="B62" s="40" t="s">
        <v>120</v>
      </c>
      <c r="C62" s="31"/>
      <c r="D62" s="19">
        <f t="shared" si="2"/>
        <v>0</v>
      </c>
      <c r="E62" s="102"/>
      <c r="F62" s="29" t="s">
        <v>60</v>
      </c>
    </row>
    <row r="63" spans="1:7" ht="30" customHeight="1" x14ac:dyDescent="0.2">
      <c r="A63" s="39" t="s">
        <v>33</v>
      </c>
      <c r="B63" s="40" t="s">
        <v>121</v>
      </c>
      <c r="C63" s="44"/>
      <c r="D63" s="19">
        <f t="shared" si="2"/>
        <v>370</v>
      </c>
      <c r="E63" s="19">
        <v>370</v>
      </c>
      <c r="F63" s="29" t="s">
        <v>60</v>
      </c>
    </row>
    <row r="64" spans="1:7" ht="42.75" hidden="1" customHeight="1" x14ac:dyDescent="0.2">
      <c r="A64" s="39" t="s">
        <v>34</v>
      </c>
      <c r="B64" s="40" t="s">
        <v>122</v>
      </c>
      <c r="C64" s="44"/>
      <c r="D64" s="19">
        <f t="shared" si="2"/>
        <v>0</v>
      </c>
      <c r="E64" s="102"/>
      <c r="F64" s="29" t="s">
        <v>60</v>
      </c>
    </row>
    <row r="65" spans="1:7" s="38" customFormat="1" ht="59.25" customHeight="1" x14ac:dyDescent="0.2">
      <c r="A65" s="36">
        <v>1260</v>
      </c>
      <c r="B65" s="26" t="s">
        <v>123</v>
      </c>
      <c r="C65" s="37">
        <v>7332</v>
      </c>
      <c r="D65" s="19">
        <f t="shared" si="2"/>
        <v>317464.59999999998</v>
      </c>
      <c r="E65" s="103" t="s">
        <v>60</v>
      </c>
      <c r="F65" s="19">
        <f>SUM(F66:F67)</f>
        <v>317464.59999999998</v>
      </c>
    </row>
    <row r="66" spans="1:7" ht="47.25" customHeight="1" x14ac:dyDescent="0.2">
      <c r="A66" s="39" t="s">
        <v>35</v>
      </c>
      <c r="B66" s="40" t="s">
        <v>124</v>
      </c>
      <c r="C66" s="44"/>
      <c r="D66" s="19">
        <f t="shared" si="2"/>
        <v>317464.59999999998</v>
      </c>
      <c r="E66" s="103" t="s">
        <v>60</v>
      </c>
      <c r="F66" s="19">
        <v>317464.59999999998</v>
      </c>
    </row>
    <row r="67" spans="1:7" ht="41.25" customHeight="1" x14ac:dyDescent="0.2">
      <c r="A67" s="39" t="s">
        <v>36</v>
      </c>
      <c r="B67" s="40" t="s">
        <v>125</v>
      </c>
      <c r="C67" s="44"/>
      <c r="D67" s="19">
        <f t="shared" si="2"/>
        <v>0</v>
      </c>
      <c r="E67" s="103" t="s">
        <v>60</v>
      </c>
      <c r="F67" s="19">
        <v>0</v>
      </c>
    </row>
    <row r="68" spans="1:7" s="38" customFormat="1" ht="60" customHeight="1" x14ac:dyDescent="0.2">
      <c r="A68" s="36">
        <v>1300</v>
      </c>
      <c r="B68" s="26" t="s">
        <v>126</v>
      </c>
      <c r="C68" s="37">
        <v>7400</v>
      </c>
      <c r="D68" s="11">
        <f>SUM(D71+D73+D78+D82+D93+D96+D105)</f>
        <v>173702.99</v>
      </c>
      <c r="E68" s="101">
        <f>SUM(E71+E73+E78+E82+E93+E96+E102)</f>
        <v>173702.99</v>
      </c>
      <c r="F68" s="11">
        <f>SUM(F69+F99,F102)</f>
        <v>0</v>
      </c>
    </row>
    <row r="69" spans="1:7" s="38" customFormat="1" ht="17.25" customHeight="1" x14ac:dyDescent="0.2">
      <c r="A69" s="36">
        <v>1310</v>
      </c>
      <c r="B69" s="26" t="s">
        <v>127</v>
      </c>
      <c r="C69" s="37">
        <v>7411</v>
      </c>
      <c r="D69" s="19">
        <f t="shared" si="2"/>
        <v>0</v>
      </c>
      <c r="E69" s="103" t="s">
        <v>60</v>
      </c>
      <c r="F69" s="19">
        <f>SUM(F70)</f>
        <v>0</v>
      </c>
    </row>
    <row r="70" spans="1:7" ht="51.75" customHeight="1" x14ac:dyDescent="0.2">
      <c r="A70" s="39" t="s">
        <v>37</v>
      </c>
      <c r="B70" s="40" t="s">
        <v>128</v>
      </c>
      <c r="C70" s="44"/>
      <c r="D70" s="19">
        <f t="shared" si="2"/>
        <v>0</v>
      </c>
      <c r="E70" s="103" t="s">
        <v>60</v>
      </c>
      <c r="F70" s="19">
        <v>0</v>
      </c>
    </row>
    <row r="71" spans="1:7" s="38" customFormat="1" ht="18" customHeight="1" x14ac:dyDescent="0.2">
      <c r="A71" s="36">
        <v>1320</v>
      </c>
      <c r="B71" s="26" t="s">
        <v>129</v>
      </c>
      <c r="C71" s="37">
        <v>7412</v>
      </c>
      <c r="D71" s="19">
        <f t="shared" si="2"/>
        <v>0</v>
      </c>
      <c r="E71" s="101">
        <f>SUM(E72)</f>
        <v>0</v>
      </c>
      <c r="F71" s="29" t="s">
        <v>60</v>
      </c>
    </row>
    <row r="72" spans="1:7" ht="40.5" customHeight="1" x14ac:dyDescent="0.2">
      <c r="A72" s="39" t="s">
        <v>38</v>
      </c>
      <c r="B72" s="40" t="s">
        <v>130</v>
      </c>
      <c r="C72" s="44"/>
      <c r="D72" s="19">
        <f t="shared" si="2"/>
        <v>0</v>
      </c>
      <c r="E72" s="102"/>
      <c r="F72" s="29" t="s">
        <v>60</v>
      </c>
    </row>
    <row r="73" spans="1:7" s="38" customFormat="1" ht="45.75" customHeight="1" x14ac:dyDescent="0.2">
      <c r="A73" s="36">
        <v>1330</v>
      </c>
      <c r="B73" s="26" t="s">
        <v>131</v>
      </c>
      <c r="C73" s="37">
        <v>7415</v>
      </c>
      <c r="D73" s="19">
        <f t="shared" si="2"/>
        <v>5323.3899999999994</v>
      </c>
      <c r="E73" s="11">
        <f>SUM(E74:E77)</f>
        <v>5323.3899999999994</v>
      </c>
      <c r="F73" s="29" t="s">
        <v>60</v>
      </c>
    </row>
    <row r="74" spans="1:7" ht="30" customHeight="1" x14ac:dyDescent="0.2">
      <c r="A74" s="39" t="s">
        <v>39</v>
      </c>
      <c r="B74" s="40" t="s">
        <v>132</v>
      </c>
      <c r="C74" s="44"/>
      <c r="D74" s="19">
        <f t="shared" si="2"/>
        <v>3826.39</v>
      </c>
      <c r="E74" s="19">
        <v>3826.39</v>
      </c>
      <c r="F74" s="29" t="s">
        <v>60</v>
      </c>
      <c r="G74" s="41"/>
    </row>
    <row r="75" spans="1:7" ht="40.5" x14ac:dyDescent="0.2">
      <c r="A75" s="39" t="s">
        <v>40</v>
      </c>
      <c r="B75" s="40" t="s">
        <v>133</v>
      </c>
      <c r="C75" s="44"/>
      <c r="D75" s="19">
        <f t="shared" si="2"/>
        <v>0</v>
      </c>
      <c r="E75" s="19">
        <v>0</v>
      </c>
      <c r="F75" s="29" t="s">
        <v>60</v>
      </c>
    </row>
    <row r="76" spans="1:7" ht="2.25" hidden="1" customHeight="1" x14ac:dyDescent="0.2">
      <c r="A76" s="39" t="s">
        <v>41</v>
      </c>
      <c r="B76" s="40" t="s">
        <v>134</v>
      </c>
      <c r="C76" s="44"/>
      <c r="D76" s="19">
        <f t="shared" si="2"/>
        <v>0</v>
      </c>
      <c r="E76" s="19">
        <v>0</v>
      </c>
      <c r="F76" s="29" t="s">
        <v>60</v>
      </c>
    </row>
    <row r="77" spans="1:7" ht="15.75" customHeight="1" x14ac:dyDescent="0.2">
      <c r="A77" s="30" t="s">
        <v>64</v>
      </c>
      <c r="B77" s="40" t="s">
        <v>135</v>
      </c>
      <c r="C77" s="44"/>
      <c r="D77" s="19">
        <f>SUM(E77:F77)</f>
        <v>1497</v>
      </c>
      <c r="E77" s="19">
        <v>1497</v>
      </c>
      <c r="F77" s="29" t="s">
        <v>60</v>
      </c>
      <c r="G77" s="41"/>
    </row>
    <row r="78" spans="1:7" s="38" customFormat="1" ht="57.75" hidden="1" customHeight="1" x14ac:dyDescent="0.2">
      <c r="A78" s="36">
        <v>1340</v>
      </c>
      <c r="B78" s="26" t="s">
        <v>136</v>
      </c>
      <c r="C78" s="37">
        <v>7421</v>
      </c>
      <c r="D78" s="19">
        <f t="shared" si="2"/>
        <v>0</v>
      </c>
      <c r="E78" s="11">
        <f>E79+E80+E81</f>
        <v>0</v>
      </c>
      <c r="F78" s="29" t="s">
        <v>60</v>
      </c>
    </row>
    <row r="79" spans="1:7" ht="95.25" hidden="1" customHeight="1" x14ac:dyDescent="0.2">
      <c r="A79" s="39" t="s">
        <v>65</v>
      </c>
      <c r="B79" s="40" t="s">
        <v>137</v>
      </c>
      <c r="C79" s="44"/>
      <c r="D79" s="19">
        <f t="shared" si="2"/>
        <v>0</v>
      </c>
      <c r="E79" s="19">
        <v>0</v>
      </c>
      <c r="F79" s="29" t="s">
        <v>60</v>
      </c>
    </row>
    <row r="80" spans="1:7" s="38" customFormat="1" ht="54.75" hidden="1" customHeight="1" x14ac:dyDescent="0.2">
      <c r="A80" s="39" t="s">
        <v>53</v>
      </c>
      <c r="B80" s="40" t="s">
        <v>138</v>
      </c>
      <c r="C80" s="31"/>
      <c r="D80" s="19">
        <f t="shared" si="2"/>
        <v>0</v>
      </c>
      <c r="E80" s="19">
        <v>0</v>
      </c>
      <c r="F80" s="29" t="s">
        <v>60</v>
      </c>
    </row>
    <row r="81" spans="1:7" s="38" customFormat="1" ht="67.5" hidden="1" customHeight="1" x14ac:dyDescent="0.2">
      <c r="A81" s="30" t="s">
        <v>62</v>
      </c>
      <c r="B81" s="40" t="s">
        <v>139</v>
      </c>
      <c r="C81" s="31"/>
      <c r="D81" s="19">
        <f t="shared" si="2"/>
        <v>0</v>
      </c>
      <c r="E81" s="19">
        <v>0</v>
      </c>
      <c r="F81" s="29" t="s">
        <v>60</v>
      </c>
    </row>
    <row r="82" spans="1:7" s="38" customFormat="1" ht="36.75" customHeight="1" x14ac:dyDescent="0.2">
      <c r="A82" s="36">
        <v>1350</v>
      </c>
      <c r="B82" s="26" t="s">
        <v>140</v>
      </c>
      <c r="C82" s="37">
        <v>7422</v>
      </c>
      <c r="D82" s="19">
        <f t="shared" si="2"/>
        <v>156009.60000000001</v>
      </c>
      <c r="E82" s="11">
        <f>SUM(E83,E92)</f>
        <v>156009.60000000001</v>
      </c>
      <c r="F82" s="29" t="s">
        <v>60</v>
      </c>
    </row>
    <row r="83" spans="1:7" s="38" customFormat="1" ht="23.25" customHeight="1" x14ac:dyDescent="0.2">
      <c r="A83" s="39" t="s">
        <v>42</v>
      </c>
      <c r="B83" s="40" t="s">
        <v>179</v>
      </c>
      <c r="C83" s="47"/>
      <c r="D83" s="19">
        <f t="shared" si="2"/>
        <v>99009.600000000006</v>
      </c>
      <c r="E83" s="19">
        <f>SUM(E84:E91)</f>
        <v>99009.600000000006</v>
      </c>
      <c r="F83" s="29" t="s">
        <v>60</v>
      </c>
      <c r="G83" s="41"/>
    </row>
    <row r="84" spans="1:7" s="38" customFormat="1" ht="30.75" customHeight="1" x14ac:dyDescent="0.2">
      <c r="A84" s="39"/>
      <c r="B84" s="40" t="s">
        <v>265</v>
      </c>
      <c r="C84" s="47"/>
      <c r="D84" s="19">
        <f t="shared" ref="D84:D91" si="3">E84</f>
        <v>4992</v>
      </c>
      <c r="E84" s="19">
        <v>4992</v>
      </c>
      <c r="F84" s="29">
        <v>0</v>
      </c>
      <c r="G84" s="41"/>
    </row>
    <row r="85" spans="1:7" s="38" customFormat="1" ht="26.25" customHeight="1" x14ac:dyDescent="0.2">
      <c r="A85" s="39"/>
      <c r="B85" s="51" t="s">
        <v>189</v>
      </c>
      <c r="C85" s="47"/>
      <c r="D85" s="19">
        <f t="shared" si="3"/>
        <v>24800</v>
      </c>
      <c r="E85" s="19">
        <v>24800</v>
      </c>
      <c r="F85" s="29">
        <v>0</v>
      </c>
      <c r="G85" s="41"/>
    </row>
    <row r="86" spans="1:7" s="38" customFormat="1" ht="31.5" customHeight="1" x14ac:dyDescent="0.2">
      <c r="A86" s="39"/>
      <c r="B86" s="40" t="s">
        <v>188</v>
      </c>
      <c r="C86" s="47"/>
      <c r="D86" s="19">
        <f>E86</f>
        <v>47</v>
      </c>
      <c r="E86" s="19">
        <v>47</v>
      </c>
      <c r="F86" s="29"/>
      <c r="G86" s="41"/>
    </row>
    <row r="87" spans="1:7" s="38" customFormat="1" ht="16.5" customHeight="1" x14ac:dyDescent="0.2">
      <c r="A87" s="39"/>
      <c r="B87" s="40" t="s">
        <v>180</v>
      </c>
      <c r="C87" s="47"/>
      <c r="D87" s="19">
        <f t="shared" si="3"/>
        <v>46497.8</v>
      </c>
      <c r="E87" s="19">
        <v>46497.8</v>
      </c>
      <c r="F87" s="29">
        <v>0</v>
      </c>
      <c r="G87" s="41"/>
    </row>
    <row r="88" spans="1:7" s="38" customFormat="1" ht="15" customHeight="1" x14ac:dyDescent="0.2">
      <c r="A88" s="39"/>
      <c r="B88" s="40" t="s">
        <v>183</v>
      </c>
      <c r="C88" s="47"/>
      <c r="D88" s="19">
        <f t="shared" si="3"/>
        <v>18235</v>
      </c>
      <c r="E88" s="19">
        <v>18235</v>
      </c>
      <c r="F88" s="29">
        <v>0</v>
      </c>
      <c r="G88" s="41"/>
    </row>
    <row r="89" spans="1:7" s="38" customFormat="1" ht="19.5" customHeight="1" x14ac:dyDescent="0.2">
      <c r="A89" s="39"/>
      <c r="B89" s="40" t="s">
        <v>181</v>
      </c>
      <c r="C89" s="47"/>
      <c r="D89" s="19">
        <f t="shared" si="3"/>
        <v>3800</v>
      </c>
      <c r="E89" s="19">
        <v>3800</v>
      </c>
      <c r="F89" s="29">
        <v>0</v>
      </c>
      <c r="G89" s="41"/>
    </row>
    <row r="90" spans="1:7" s="38" customFormat="1" ht="17.25" customHeight="1" x14ac:dyDescent="0.2">
      <c r="A90" s="39"/>
      <c r="B90" s="40" t="s">
        <v>182</v>
      </c>
      <c r="C90" s="47"/>
      <c r="D90" s="19">
        <f t="shared" si="3"/>
        <v>637.79999999999995</v>
      </c>
      <c r="E90" s="19">
        <v>637.79999999999995</v>
      </c>
      <c r="F90" s="29">
        <v>0</v>
      </c>
      <c r="G90" s="41"/>
    </row>
    <row r="91" spans="1:7" s="38" customFormat="1" ht="68.25" customHeight="1" x14ac:dyDescent="0.2">
      <c r="A91" s="39"/>
      <c r="B91" s="40" t="s">
        <v>184</v>
      </c>
      <c r="C91" s="47"/>
      <c r="D91" s="19">
        <f t="shared" si="3"/>
        <v>0</v>
      </c>
      <c r="E91" s="19">
        <v>0</v>
      </c>
      <c r="F91" s="29">
        <v>0</v>
      </c>
      <c r="G91" s="41"/>
    </row>
    <row r="92" spans="1:7" ht="43.5" customHeight="1" x14ac:dyDescent="0.2">
      <c r="A92" s="39" t="s">
        <v>43</v>
      </c>
      <c r="B92" s="40" t="s">
        <v>141</v>
      </c>
      <c r="C92" s="31"/>
      <c r="D92" s="19">
        <f t="shared" si="2"/>
        <v>57000</v>
      </c>
      <c r="E92" s="19">
        <v>57000</v>
      </c>
      <c r="F92" s="29" t="s">
        <v>60</v>
      </c>
      <c r="G92" s="41"/>
    </row>
    <row r="93" spans="1:7" s="38" customFormat="1" ht="28.5" x14ac:dyDescent="0.2">
      <c r="A93" s="36">
        <v>1360</v>
      </c>
      <c r="B93" s="26" t="s">
        <v>142</v>
      </c>
      <c r="C93" s="37">
        <v>7431</v>
      </c>
      <c r="D93" s="19">
        <f t="shared" si="2"/>
        <v>5300</v>
      </c>
      <c r="E93" s="11">
        <f>SUM(E94:E95)</f>
        <v>5300</v>
      </c>
      <c r="F93" s="29" t="s">
        <v>60</v>
      </c>
    </row>
    <row r="94" spans="1:7" ht="60" customHeight="1" x14ac:dyDescent="0.2">
      <c r="A94" s="39" t="s">
        <v>44</v>
      </c>
      <c r="B94" s="40" t="s">
        <v>143</v>
      </c>
      <c r="C94" s="44"/>
      <c r="D94" s="19">
        <f>SUM(E94:F94)</f>
        <v>5300</v>
      </c>
      <c r="E94" s="19">
        <v>5300</v>
      </c>
      <c r="F94" s="29" t="s">
        <v>60</v>
      </c>
      <c r="G94" s="41"/>
    </row>
    <row r="95" spans="1:7" s="38" customFormat="1" ht="40.5" hidden="1" x14ac:dyDescent="0.2">
      <c r="A95" s="39" t="s">
        <v>45</v>
      </c>
      <c r="B95" s="40" t="s">
        <v>144</v>
      </c>
      <c r="C95" s="44"/>
      <c r="D95" s="19">
        <f t="shared" si="2"/>
        <v>0</v>
      </c>
      <c r="E95" s="19">
        <v>0</v>
      </c>
      <c r="F95" s="29" t="s">
        <v>60</v>
      </c>
      <c r="G95" s="41"/>
    </row>
    <row r="96" spans="1:7" s="38" customFormat="1" ht="28.5" hidden="1" customHeight="1" x14ac:dyDescent="0.2">
      <c r="A96" s="36">
        <v>1370</v>
      </c>
      <c r="B96" s="26" t="s">
        <v>145</v>
      </c>
      <c r="C96" s="37">
        <v>7441</v>
      </c>
      <c r="D96" s="19">
        <f t="shared" si="2"/>
        <v>0</v>
      </c>
      <c r="E96" s="19">
        <f>SUM(E97:E98)</f>
        <v>0</v>
      </c>
      <c r="F96" s="29" t="s">
        <v>60</v>
      </c>
    </row>
    <row r="97" spans="1:6" s="38" customFormat="1" ht="108.75" hidden="1" customHeight="1" x14ac:dyDescent="0.2">
      <c r="A97" s="30" t="s">
        <v>46</v>
      </c>
      <c r="B97" s="40" t="s">
        <v>146</v>
      </c>
      <c r="C97" s="44"/>
      <c r="D97" s="19">
        <f t="shared" si="2"/>
        <v>0</v>
      </c>
      <c r="E97" s="19">
        <v>0</v>
      </c>
      <c r="F97" s="29" t="s">
        <v>60</v>
      </c>
    </row>
    <row r="98" spans="1:6" s="38" customFormat="1" ht="109.5" hidden="1" customHeight="1" x14ac:dyDescent="0.2">
      <c r="A98" s="30" t="s">
        <v>61</v>
      </c>
      <c r="B98" s="40" t="s">
        <v>147</v>
      </c>
      <c r="C98" s="44"/>
      <c r="D98" s="19">
        <f t="shared" si="2"/>
        <v>0</v>
      </c>
      <c r="E98" s="19">
        <v>0</v>
      </c>
      <c r="F98" s="29" t="s">
        <v>60</v>
      </c>
    </row>
    <row r="99" spans="1:6" s="38" customFormat="1" ht="27.75" hidden="1" customHeight="1" x14ac:dyDescent="0.2">
      <c r="A99" s="36">
        <v>1380</v>
      </c>
      <c r="B99" s="26" t="s">
        <v>148</v>
      </c>
      <c r="C99" s="37">
        <v>7442</v>
      </c>
      <c r="D99" s="19">
        <f t="shared" si="2"/>
        <v>0</v>
      </c>
      <c r="E99" s="29" t="s">
        <v>60</v>
      </c>
      <c r="F99" s="19">
        <f>SUM(F100:F101)</f>
        <v>0</v>
      </c>
    </row>
    <row r="100" spans="1:6" ht="111" hidden="1" customHeight="1" x14ac:dyDescent="0.2">
      <c r="A100" s="39" t="s">
        <v>47</v>
      </c>
      <c r="B100" s="40" t="s">
        <v>149</v>
      </c>
      <c r="C100" s="44"/>
      <c r="D100" s="19">
        <f t="shared" si="2"/>
        <v>0</v>
      </c>
      <c r="E100" s="29" t="s">
        <v>60</v>
      </c>
      <c r="F100" s="19">
        <v>0</v>
      </c>
    </row>
    <row r="101" spans="1:6" s="38" customFormat="1" ht="123" hidden="1" customHeight="1" x14ac:dyDescent="0.2">
      <c r="A101" s="39" t="s">
        <v>48</v>
      </c>
      <c r="B101" s="40" t="s">
        <v>150</v>
      </c>
      <c r="C101" s="44"/>
      <c r="D101" s="19">
        <f>SUM(E101:F101)</f>
        <v>0</v>
      </c>
      <c r="E101" s="29" t="s">
        <v>60</v>
      </c>
      <c r="F101" s="19">
        <v>0</v>
      </c>
    </row>
    <row r="102" spans="1:6" s="38" customFormat="1" ht="33" customHeight="1" x14ac:dyDescent="0.2">
      <c r="A102" s="39" t="s">
        <v>54</v>
      </c>
      <c r="B102" s="26" t="s">
        <v>151</v>
      </c>
      <c r="C102" s="37">
        <v>7451</v>
      </c>
      <c r="D102" s="19">
        <f>SUM(D103:D105)</f>
        <v>7070</v>
      </c>
      <c r="E102" s="11">
        <f>SUM(E105)</f>
        <v>7070</v>
      </c>
      <c r="F102" s="19">
        <f>SUM(F103:F105)</f>
        <v>0</v>
      </c>
    </row>
    <row r="103" spans="1:6" ht="38.25" customHeight="1" x14ac:dyDescent="0.2">
      <c r="A103" s="39" t="s">
        <v>55</v>
      </c>
      <c r="B103" s="40" t="s">
        <v>152</v>
      </c>
      <c r="C103" s="44"/>
      <c r="D103" s="19">
        <f>SUM(E103:F103)</f>
        <v>0</v>
      </c>
      <c r="E103" s="103" t="s">
        <v>60</v>
      </c>
      <c r="F103" s="19"/>
    </row>
    <row r="104" spans="1:6" ht="42" customHeight="1" x14ac:dyDescent="0.2">
      <c r="A104" s="39" t="s">
        <v>56</v>
      </c>
      <c r="B104" s="40" t="s">
        <v>153</v>
      </c>
      <c r="C104" s="44"/>
      <c r="D104" s="19">
        <f>F104</f>
        <v>0</v>
      </c>
      <c r="E104" s="103" t="s">
        <v>60</v>
      </c>
      <c r="F104" s="19">
        <v>0</v>
      </c>
    </row>
    <row r="105" spans="1:6" ht="45" customHeight="1" x14ac:dyDescent="0.2">
      <c r="A105" s="39" t="s">
        <v>57</v>
      </c>
      <c r="B105" s="40" t="s">
        <v>154</v>
      </c>
      <c r="C105" s="44"/>
      <c r="D105" s="19">
        <f>SUM(E105:F105)</f>
        <v>7070</v>
      </c>
      <c r="E105" s="19">
        <v>7070</v>
      </c>
      <c r="F105" s="19">
        <v>0</v>
      </c>
    </row>
    <row r="106" spans="1:6" x14ac:dyDescent="0.2">
      <c r="C106" s="21"/>
      <c r="E106" s="21"/>
      <c r="F106" s="21"/>
    </row>
    <row r="107" spans="1:6" ht="17.25" x14ac:dyDescent="0.3">
      <c r="A107" s="112" t="s">
        <v>155</v>
      </c>
      <c r="B107" s="112"/>
      <c r="C107" s="112"/>
      <c r="D107" s="112"/>
      <c r="E107" s="112"/>
      <c r="F107" s="21"/>
    </row>
    <row r="108" spans="1:6" ht="27.75" customHeight="1" x14ac:dyDescent="0.25">
      <c r="A108" s="104"/>
      <c r="B108" s="105" t="s">
        <v>156</v>
      </c>
      <c r="C108" s="105"/>
      <c r="D108" s="105"/>
      <c r="E108" s="105"/>
      <c r="F108" s="21"/>
    </row>
    <row r="109" spans="1:6" ht="17.25" x14ac:dyDescent="0.3">
      <c r="A109" s="104"/>
      <c r="B109" s="25"/>
      <c r="C109" s="20"/>
      <c r="D109" s="107" t="s">
        <v>70</v>
      </c>
      <c r="E109" s="107"/>
      <c r="F109" s="21"/>
    </row>
    <row r="110" spans="1:6" ht="51" customHeight="1" x14ac:dyDescent="0.2">
      <c r="A110" s="48" t="s">
        <v>157</v>
      </c>
      <c r="B110" s="48" t="s">
        <v>72</v>
      </c>
      <c r="C110" s="17" t="s">
        <v>158</v>
      </c>
      <c r="D110" s="17" t="s">
        <v>159</v>
      </c>
      <c r="E110" s="17" t="s">
        <v>160</v>
      </c>
      <c r="F110" s="21"/>
    </row>
    <row r="111" spans="1:6" ht="21" customHeight="1" x14ac:dyDescent="0.2">
      <c r="A111" s="49"/>
      <c r="B111" s="50"/>
      <c r="C111" s="31">
        <v>1</v>
      </c>
      <c r="D111" s="31">
        <v>2</v>
      </c>
      <c r="E111" s="31">
        <v>3</v>
      </c>
      <c r="F111" s="21"/>
    </row>
    <row r="112" spans="1:6" ht="36.75" customHeight="1" x14ac:dyDescent="0.2">
      <c r="A112" s="31">
        <v>1</v>
      </c>
      <c r="B112" s="51" t="s">
        <v>78</v>
      </c>
      <c r="C112" s="29">
        <v>28352.5</v>
      </c>
      <c r="D112" s="29">
        <v>21552.5</v>
      </c>
      <c r="E112" s="29">
        <v>0</v>
      </c>
      <c r="F112" s="21"/>
    </row>
    <row r="113" spans="1:6" ht="30" customHeight="1" x14ac:dyDescent="0.2">
      <c r="A113" s="31">
        <v>2</v>
      </c>
      <c r="B113" s="51" t="s">
        <v>161</v>
      </c>
      <c r="C113" s="29">
        <v>10495.4</v>
      </c>
      <c r="D113" s="29">
        <v>7745.4</v>
      </c>
      <c r="E113" s="29">
        <v>0</v>
      </c>
      <c r="F113" s="21"/>
    </row>
    <row r="114" spans="1:6" ht="30" customHeight="1" x14ac:dyDescent="0.2">
      <c r="A114" s="31">
        <v>3</v>
      </c>
      <c r="B114" s="51" t="s">
        <v>187</v>
      </c>
      <c r="C114" s="29">
        <v>86599.2</v>
      </c>
      <c r="D114" s="29">
        <f>C114-19390</f>
        <v>67209.2</v>
      </c>
      <c r="E114" s="29">
        <v>210152.7</v>
      </c>
      <c r="F114" s="21"/>
    </row>
    <row r="115" spans="1:6" ht="20.25" customHeight="1" x14ac:dyDescent="0.2">
      <c r="A115" s="31">
        <v>4</v>
      </c>
      <c r="B115" s="51" t="s">
        <v>81</v>
      </c>
      <c r="C115" s="29">
        <v>79580.5</v>
      </c>
      <c r="D115" s="29">
        <v>76180.5</v>
      </c>
      <c r="E115" s="29">
        <v>110363</v>
      </c>
      <c r="F115" s="21"/>
    </row>
    <row r="116" spans="1:6" ht="16.5" customHeight="1" x14ac:dyDescent="0.2">
      <c r="A116" s="31">
        <v>5</v>
      </c>
      <c r="B116" s="51" t="s">
        <v>162</v>
      </c>
      <c r="C116" s="24">
        <v>1936.1</v>
      </c>
      <c r="D116" s="24">
        <v>1161.5999999999999</v>
      </c>
      <c r="E116" s="31" t="s">
        <v>60</v>
      </c>
      <c r="F116" s="21"/>
    </row>
    <row r="117" spans="1:6" ht="18.75" customHeight="1" x14ac:dyDescent="0.2">
      <c r="A117" s="31">
        <v>6</v>
      </c>
      <c r="B117" s="51" t="s">
        <v>163</v>
      </c>
      <c r="C117" s="24">
        <v>1909</v>
      </c>
      <c r="D117" s="24">
        <v>1145.4000000000001</v>
      </c>
      <c r="E117" s="31" t="s">
        <v>60</v>
      </c>
      <c r="F117" s="21"/>
    </row>
    <row r="118" spans="1:6" x14ac:dyDescent="0.2">
      <c r="C118" s="21"/>
      <c r="E118" s="21"/>
      <c r="F118" s="21"/>
    </row>
    <row r="119" spans="1:6" x14ac:dyDescent="0.2">
      <c r="C119" s="21"/>
      <c r="E119" s="21"/>
      <c r="F119" s="21"/>
    </row>
    <row r="120" spans="1:6" x14ac:dyDescent="0.2">
      <c r="C120" s="21"/>
      <c r="E120" s="21"/>
      <c r="F120" s="21"/>
    </row>
    <row r="121" spans="1:6" x14ac:dyDescent="0.2">
      <c r="C121" s="21"/>
      <c r="E121" s="21"/>
      <c r="F121" s="21"/>
    </row>
    <row r="122" spans="1:6" x14ac:dyDescent="0.2">
      <c r="C122" s="21"/>
      <c r="E122" s="21"/>
      <c r="F122" s="21"/>
    </row>
    <row r="123" spans="1:6" x14ac:dyDescent="0.2">
      <c r="C123" s="21"/>
      <c r="E123" s="21"/>
      <c r="F123" s="21"/>
    </row>
    <row r="124" spans="1:6" x14ac:dyDescent="0.2">
      <c r="C124" s="21"/>
      <c r="E124" s="21"/>
      <c r="F124" s="21"/>
    </row>
    <row r="125" spans="1:6" x14ac:dyDescent="0.2">
      <c r="C125" s="21"/>
      <c r="E125" s="21"/>
      <c r="F125" s="21"/>
    </row>
    <row r="126" spans="1:6" x14ac:dyDescent="0.2">
      <c r="C126" s="21"/>
      <c r="E126" s="21"/>
      <c r="F126" s="21"/>
    </row>
    <row r="127" spans="1:6" x14ac:dyDescent="0.2">
      <c r="C127" s="21"/>
      <c r="E127" s="21"/>
      <c r="F127" s="21"/>
    </row>
    <row r="128" spans="1:6" x14ac:dyDescent="0.2">
      <c r="C128" s="21"/>
      <c r="E128" s="21"/>
      <c r="F128" s="21"/>
    </row>
    <row r="129" spans="3:6" x14ac:dyDescent="0.2">
      <c r="C129" s="21"/>
      <c r="E129" s="21"/>
      <c r="F129" s="21"/>
    </row>
    <row r="130" spans="3:6" x14ac:dyDescent="0.2">
      <c r="C130" s="21"/>
      <c r="E130" s="21"/>
      <c r="F130" s="21"/>
    </row>
    <row r="131" spans="3:6" x14ac:dyDescent="0.2">
      <c r="C131" s="21"/>
      <c r="E131" s="21"/>
      <c r="F131" s="21"/>
    </row>
    <row r="132" spans="3:6" x14ac:dyDescent="0.2">
      <c r="C132" s="21"/>
      <c r="E132" s="21"/>
      <c r="F132" s="21"/>
    </row>
    <row r="133" spans="3:6" x14ac:dyDescent="0.2">
      <c r="C133" s="21"/>
      <c r="E133" s="21"/>
      <c r="F133" s="21"/>
    </row>
    <row r="134" spans="3:6" x14ac:dyDescent="0.2">
      <c r="C134" s="21"/>
      <c r="E134" s="21"/>
      <c r="F134" s="21"/>
    </row>
    <row r="135" spans="3:6" x14ac:dyDescent="0.2">
      <c r="C135" s="21"/>
      <c r="E135" s="21"/>
      <c r="F135" s="21"/>
    </row>
    <row r="136" spans="3:6" x14ac:dyDescent="0.2">
      <c r="C136" s="21"/>
      <c r="E136" s="21"/>
      <c r="F136" s="21"/>
    </row>
    <row r="137" spans="3:6" x14ac:dyDescent="0.2">
      <c r="C137" s="21"/>
      <c r="E137" s="21"/>
      <c r="F137" s="21"/>
    </row>
    <row r="138" spans="3:6" x14ac:dyDescent="0.2">
      <c r="C138" s="21"/>
      <c r="E138" s="21"/>
      <c r="F138" s="21"/>
    </row>
    <row r="139" spans="3:6" x14ac:dyDescent="0.2">
      <c r="C139" s="21"/>
      <c r="E139" s="21"/>
      <c r="F139" s="21"/>
    </row>
    <row r="140" spans="3:6" x14ac:dyDescent="0.2">
      <c r="C140" s="21"/>
      <c r="E140" s="21"/>
      <c r="F140" s="21"/>
    </row>
    <row r="141" spans="3:6" x14ac:dyDescent="0.2">
      <c r="C141" s="21"/>
      <c r="E141" s="21"/>
      <c r="F141" s="21"/>
    </row>
    <row r="142" spans="3:6" x14ac:dyDescent="0.2">
      <c r="C142" s="21"/>
      <c r="E142" s="21"/>
      <c r="F142" s="21"/>
    </row>
    <row r="143" spans="3:6" x14ac:dyDescent="0.2">
      <c r="C143" s="21"/>
      <c r="E143" s="21"/>
      <c r="F143" s="21"/>
    </row>
    <row r="144" spans="3:6" x14ac:dyDescent="0.2">
      <c r="C144" s="21"/>
      <c r="E144" s="21"/>
      <c r="F144" s="21"/>
    </row>
    <row r="145" spans="3:6" x14ac:dyDescent="0.2">
      <c r="C145" s="21"/>
      <c r="E145" s="21"/>
      <c r="F145" s="21"/>
    </row>
    <row r="146" spans="3:6" x14ac:dyDescent="0.2">
      <c r="C146" s="21"/>
      <c r="E146" s="21"/>
      <c r="F146" s="21"/>
    </row>
    <row r="147" spans="3:6" x14ac:dyDescent="0.2">
      <c r="C147" s="21"/>
      <c r="E147" s="21"/>
      <c r="F147" s="21"/>
    </row>
    <row r="148" spans="3:6" x14ac:dyDescent="0.2">
      <c r="C148" s="21"/>
      <c r="E148" s="21"/>
      <c r="F148" s="21"/>
    </row>
    <row r="149" spans="3:6" x14ac:dyDescent="0.2">
      <c r="C149" s="21"/>
      <c r="E149" s="21"/>
      <c r="F149" s="21"/>
    </row>
    <row r="150" spans="3:6" x14ac:dyDescent="0.2">
      <c r="C150" s="21"/>
      <c r="E150" s="21"/>
      <c r="F150" s="21"/>
    </row>
    <row r="151" spans="3:6" x14ac:dyDescent="0.2">
      <c r="C151" s="21"/>
      <c r="E151" s="21"/>
      <c r="F151" s="21"/>
    </row>
    <row r="152" spans="3:6" x14ac:dyDescent="0.2">
      <c r="C152" s="21"/>
      <c r="E152" s="21"/>
      <c r="F152" s="21"/>
    </row>
    <row r="153" spans="3:6" x14ac:dyDescent="0.2">
      <c r="C153" s="21"/>
      <c r="E153" s="21"/>
      <c r="F153" s="21"/>
    </row>
    <row r="154" spans="3:6" x14ac:dyDescent="0.2">
      <c r="C154" s="21"/>
      <c r="E154" s="21"/>
      <c r="F154" s="21"/>
    </row>
    <row r="155" spans="3:6" x14ac:dyDescent="0.2">
      <c r="C155" s="21"/>
      <c r="E155" s="21"/>
      <c r="F155" s="21"/>
    </row>
    <row r="156" spans="3:6" x14ac:dyDescent="0.2">
      <c r="C156" s="21"/>
      <c r="E156" s="21"/>
      <c r="F156" s="21"/>
    </row>
    <row r="157" spans="3:6" x14ac:dyDescent="0.2">
      <c r="C157" s="21"/>
      <c r="E157" s="21"/>
      <c r="F157" s="21"/>
    </row>
    <row r="158" spans="3:6" x14ac:dyDescent="0.2">
      <c r="C158" s="21"/>
      <c r="E158" s="21"/>
      <c r="F158" s="21"/>
    </row>
    <row r="159" spans="3:6" x14ac:dyDescent="0.2">
      <c r="C159" s="21"/>
      <c r="E159" s="21"/>
      <c r="F159" s="21"/>
    </row>
    <row r="160" spans="3:6" x14ac:dyDescent="0.2">
      <c r="C160" s="21"/>
      <c r="E160" s="21"/>
      <c r="F160" s="21"/>
    </row>
    <row r="161" spans="3:6" x14ac:dyDescent="0.2">
      <c r="C161" s="21"/>
      <c r="E161" s="21"/>
      <c r="F161" s="21"/>
    </row>
    <row r="162" spans="3:6" x14ac:dyDescent="0.2">
      <c r="C162" s="21"/>
      <c r="E162" s="21"/>
      <c r="F162" s="21"/>
    </row>
    <row r="163" spans="3:6" x14ac:dyDescent="0.2">
      <c r="C163" s="21"/>
      <c r="E163" s="21"/>
      <c r="F163" s="21"/>
    </row>
    <row r="164" spans="3:6" x14ac:dyDescent="0.2">
      <c r="C164" s="21"/>
      <c r="E164" s="21"/>
      <c r="F164" s="21"/>
    </row>
    <row r="165" spans="3:6" x14ac:dyDescent="0.2">
      <c r="C165" s="21"/>
      <c r="E165" s="21"/>
      <c r="F165" s="21"/>
    </row>
    <row r="166" spans="3:6" x14ac:dyDescent="0.2">
      <c r="C166" s="21"/>
      <c r="E166" s="21"/>
      <c r="F166" s="21"/>
    </row>
    <row r="167" spans="3:6" x14ac:dyDescent="0.2">
      <c r="C167" s="21"/>
      <c r="E167" s="21"/>
      <c r="F167" s="21"/>
    </row>
    <row r="168" spans="3:6" x14ac:dyDescent="0.2">
      <c r="C168" s="21"/>
      <c r="E168" s="21"/>
      <c r="F168" s="21"/>
    </row>
    <row r="169" spans="3:6" x14ac:dyDescent="0.2">
      <c r="C169" s="21"/>
      <c r="E169" s="21"/>
      <c r="F169" s="21"/>
    </row>
    <row r="170" spans="3:6" x14ac:dyDescent="0.2">
      <c r="C170" s="21"/>
      <c r="E170" s="21"/>
      <c r="F170" s="21"/>
    </row>
    <row r="171" spans="3:6" x14ac:dyDescent="0.2">
      <c r="C171" s="21"/>
      <c r="E171" s="21"/>
      <c r="F171" s="21"/>
    </row>
    <row r="172" spans="3:6" x14ac:dyDescent="0.2">
      <c r="C172" s="21"/>
      <c r="E172" s="21"/>
      <c r="F172" s="21"/>
    </row>
    <row r="173" spans="3:6" x14ac:dyDescent="0.2">
      <c r="C173" s="21"/>
      <c r="E173" s="21"/>
      <c r="F173" s="21"/>
    </row>
    <row r="174" spans="3:6" x14ac:dyDescent="0.2">
      <c r="C174" s="21"/>
      <c r="E174" s="21"/>
      <c r="F174" s="21"/>
    </row>
    <row r="175" spans="3:6" x14ac:dyDescent="0.2">
      <c r="C175" s="21"/>
      <c r="E175" s="21"/>
      <c r="F175" s="21"/>
    </row>
    <row r="176" spans="3:6" x14ac:dyDescent="0.2">
      <c r="C176" s="21"/>
      <c r="E176" s="21"/>
      <c r="F176" s="21"/>
    </row>
    <row r="177" spans="3:6" x14ac:dyDescent="0.2">
      <c r="C177" s="21"/>
      <c r="E177" s="21"/>
      <c r="F177" s="21"/>
    </row>
    <row r="178" spans="3:6" x14ac:dyDescent="0.2">
      <c r="C178" s="21"/>
      <c r="E178" s="21"/>
      <c r="F178" s="21"/>
    </row>
    <row r="179" spans="3:6" x14ac:dyDescent="0.2">
      <c r="C179" s="21"/>
      <c r="E179" s="21"/>
      <c r="F179" s="21"/>
    </row>
  </sheetData>
  <mergeCells count="12">
    <mergeCell ref="D7:D8"/>
    <mergeCell ref="B7:B8"/>
    <mergeCell ref="D2:E2"/>
    <mergeCell ref="A107:E107"/>
    <mergeCell ref="C3:F3"/>
    <mergeCell ref="B108:E108"/>
    <mergeCell ref="A4:G4"/>
    <mergeCell ref="D109:E109"/>
    <mergeCell ref="C7:C8"/>
    <mergeCell ref="A7:A8"/>
    <mergeCell ref="E7:F7"/>
    <mergeCell ref="A5:F5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7"/>
  <sheetViews>
    <sheetView topLeftCell="A2" zoomScaleNormal="100" workbookViewId="0">
      <selection activeCell="I13" sqref="I13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2.7109375" style="1" customWidth="1"/>
    <col min="5" max="5" width="14.7109375" style="1" customWidth="1"/>
    <col min="6" max="6" width="15.85546875" style="1" customWidth="1"/>
    <col min="7" max="7" width="1.425781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31.5" hidden="1" customHeight="1" x14ac:dyDescent="0.25">
      <c r="E1" s="114"/>
      <c r="F1" s="114"/>
    </row>
    <row r="2" spans="1:11" ht="63" customHeight="1" x14ac:dyDescent="0.35">
      <c r="A2" s="56"/>
      <c r="B2" s="56"/>
      <c r="C2" s="56"/>
      <c r="D2" s="113" t="s">
        <v>267</v>
      </c>
      <c r="E2" s="113"/>
      <c r="F2" s="113"/>
    </row>
    <row r="3" spans="1:11" ht="25.5" customHeight="1" x14ac:dyDescent="0.35">
      <c r="B3" s="106" t="s">
        <v>190</v>
      </c>
      <c r="C3" s="106"/>
      <c r="D3" s="106"/>
      <c r="E3" s="106"/>
    </row>
    <row r="4" spans="1:11" ht="24" customHeight="1" x14ac:dyDescent="0.25"/>
    <row r="5" spans="1:11" ht="33.75" customHeight="1" x14ac:dyDescent="0.3">
      <c r="A5" s="115" t="s">
        <v>191</v>
      </c>
      <c r="B5" s="115"/>
      <c r="C5" s="115"/>
      <c r="D5" s="115"/>
      <c r="E5" s="115"/>
    </row>
    <row r="6" spans="1:11" ht="8.25" customHeight="1" x14ac:dyDescent="0.25">
      <c r="A6" s="57" t="s">
        <v>192</v>
      </c>
      <c r="B6" s="57"/>
      <c r="C6" s="57"/>
      <c r="D6" s="57"/>
    </row>
    <row r="7" spans="1:11" x14ac:dyDescent="0.25">
      <c r="E7" s="2" t="s">
        <v>70</v>
      </c>
    </row>
    <row r="8" spans="1:11" ht="30" customHeight="1" x14ac:dyDescent="0.25">
      <c r="A8" s="116" t="s">
        <v>193</v>
      </c>
      <c r="B8" s="116"/>
      <c r="C8" s="116" t="s">
        <v>194</v>
      </c>
      <c r="D8" s="118" t="s">
        <v>75</v>
      </c>
      <c r="E8" s="119"/>
    </row>
    <row r="9" spans="1:11" ht="28.5" x14ac:dyDescent="0.25">
      <c r="A9" s="117"/>
      <c r="B9" s="117"/>
      <c r="C9" s="117"/>
      <c r="D9" s="55" t="s">
        <v>166</v>
      </c>
      <c r="E9" s="55" t="s">
        <v>167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53">
        <v>8000</v>
      </c>
      <c r="B11" s="58" t="s">
        <v>195</v>
      </c>
      <c r="C11" s="4" t="e">
        <f>'Հատված 1'!D10-#REF!</f>
        <v>#REF!</v>
      </c>
      <c r="D11" s="4" t="e">
        <f>'Հատված 1'!E10-#REF!</f>
        <v>#REF!</v>
      </c>
      <c r="E11" s="4" t="e">
        <f>'Հատված 1'!F10-#REF!</f>
        <v>#REF!</v>
      </c>
      <c r="I11" s="95"/>
      <c r="K11" s="59"/>
    </row>
    <row r="13" spans="1:11" ht="8.25" customHeight="1" x14ac:dyDescent="0.25"/>
    <row r="14" spans="1:11" ht="24.75" customHeight="1" x14ac:dyDescent="0.25">
      <c r="E14" s="114"/>
      <c r="F14" s="114"/>
    </row>
    <row r="15" spans="1:11" ht="68.25" customHeight="1" x14ac:dyDescent="0.25">
      <c r="D15" s="113" t="s">
        <v>268</v>
      </c>
      <c r="E15" s="120"/>
      <c r="F15" s="120"/>
    </row>
    <row r="16" spans="1:11" ht="20.25" x14ac:dyDescent="0.35">
      <c r="A16" s="121" t="s">
        <v>196</v>
      </c>
      <c r="B16" s="121"/>
      <c r="C16" s="121"/>
      <c r="D16" s="121"/>
      <c r="E16" s="121"/>
      <c r="F16" s="121"/>
    </row>
    <row r="17" spans="1:12" ht="17.25" x14ac:dyDescent="0.3">
      <c r="B17" s="60"/>
    </row>
    <row r="18" spans="1:12" ht="35.25" customHeight="1" x14ac:dyDescent="0.3">
      <c r="A18" s="115" t="s">
        <v>197</v>
      </c>
      <c r="B18" s="115"/>
      <c r="C18" s="115"/>
      <c r="D18" s="115"/>
      <c r="E18" s="115"/>
      <c r="F18" s="115"/>
    </row>
    <row r="19" spans="1:12" ht="14.25" customHeight="1" x14ac:dyDescent="0.25">
      <c r="A19" s="57" t="s">
        <v>198</v>
      </c>
    </row>
    <row r="20" spans="1:12" ht="18" customHeight="1" x14ac:dyDescent="0.25">
      <c r="E20" s="2" t="s">
        <v>165</v>
      </c>
    </row>
    <row r="21" spans="1:12" ht="39" customHeight="1" x14ac:dyDescent="0.25">
      <c r="A21" s="116">
        <f ca="1">A21:F66</f>
        <v>0</v>
      </c>
      <c r="B21" s="122" t="s">
        <v>168</v>
      </c>
      <c r="C21" s="123"/>
      <c r="D21" s="116" t="s">
        <v>74</v>
      </c>
      <c r="E21" s="118" t="s">
        <v>75</v>
      </c>
      <c r="F21" s="119"/>
      <c r="G21" s="61" t="s">
        <v>199</v>
      </c>
    </row>
    <row r="22" spans="1:12" ht="26.25" customHeight="1" x14ac:dyDescent="0.25">
      <c r="A22" s="117"/>
      <c r="B22" s="55" t="s">
        <v>169</v>
      </c>
      <c r="C22" s="62" t="s">
        <v>200</v>
      </c>
      <c r="D22" s="117"/>
      <c r="E22" s="55" t="s">
        <v>166</v>
      </c>
      <c r="F22" s="55" t="s">
        <v>167</v>
      </c>
      <c r="G22" s="63"/>
      <c r="I22" s="5"/>
    </row>
    <row r="23" spans="1:12" x14ac:dyDescent="0.25">
      <c r="A23" s="3">
        <v>1</v>
      </c>
      <c r="B23" s="3">
        <v>2</v>
      </c>
      <c r="C23" s="3" t="s">
        <v>49</v>
      </c>
      <c r="D23" s="3">
        <v>4</v>
      </c>
      <c r="E23" s="3">
        <v>5</v>
      </c>
      <c r="F23" s="3">
        <v>6</v>
      </c>
      <c r="G23" s="63"/>
    </row>
    <row r="24" spans="1:12" s="57" customFormat="1" ht="40.5" customHeight="1" x14ac:dyDescent="0.25">
      <c r="A24" s="53">
        <v>8010</v>
      </c>
      <c r="B24" s="6" t="s">
        <v>201</v>
      </c>
      <c r="C24" s="61"/>
      <c r="D24" s="4" t="e">
        <f>SUM(E24:F24)</f>
        <v>#REF!</v>
      </c>
      <c r="E24" s="14" t="e">
        <f>-D11</f>
        <v>#REF!</v>
      </c>
      <c r="F24" s="4" t="e">
        <f>-E11</f>
        <v>#REF!</v>
      </c>
      <c r="G24" s="64"/>
      <c r="H24" s="65"/>
      <c r="I24" s="5"/>
      <c r="J24" s="66"/>
      <c r="L24" s="66"/>
    </row>
    <row r="25" spans="1:12" ht="40.5" customHeight="1" x14ac:dyDescent="0.25">
      <c r="A25" s="53">
        <v>8100</v>
      </c>
      <c r="B25" s="6" t="s">
        <v>202</v>
      </c>
      <c r="C25" s="63"/>
      <c r="D25" s="4">
        <f>SUM(E25:F25)</f>
        <v>1870383.1063000001</v>
      </c>
      <c r="E25" s="14">
        <f>E26+E50</f>
        <v>4457.6069999999891</v>
      </c>
      <c r="F25" s="4">
        <f>SUM(F26+F50)</f>
        <v>1865925.4993</v>
      </c>
      <c r="G25" s="64"/>
      <c r="H25" s="67"/>
      <c r="I25" s="96" t="e">
        <f>F25-F24</f>
        <v>#REF!</v>
      </c>
      <c r="J25" s="59"/>
      <c r="L25" s="59"/>
    </row>
    <row r="26" spans="1:12" ht="27" customHeight="1" x14ac:dyDescent="0.25">
      <c r="A26" s="7">
        <v>8110</v>
      </c>
      <c r="B26" s="68" t="s">
        <v>203</v>
      </c>
      <c r="C26" s="63"/>
      <c r="D26" s="69">
        <f t="shared" ref="D26:D42" si="0">SUM(E26:F26)</f>
        <v>0</v>
      </c>
      <c r="E26" s="70">
        <v>0</v>
      </c>
      <c r="F26" s="71">
        <f>SUM(F27+F31)</f>
        <v>0</v>
      </c>
      <c r="G26" s="64"/>
      <c r="H26" s="67"/>
    </row>
    <row r="27" spans="1:12" ht="42" customHeight="1" x14ac:dyDescent="0.25">
      <c r="A27" s="7">
        <v>8111</v>
      </c>
      <c r="B27" s="8" t="s">
        <v>204</v>
      </c>
      <c r="C27" s="63"/>
      <c r="D27" s="69">
        <f t="shared" si="0"/>
        <v>0</v>
      </c>
      <c r="E27" s="9" t="s">
        <v>205</v>
      </c>
      <c r="F27" s="69">
        <f>SUM(F29:F30)</f>
        <v>0</v>
      </c>
      <c r="G27" s="64"/>
    </row>
    <row r="28" spans="1:12" x14ac:dyDescent="0.25">
      <c r="A28" s="7"/>
      <c r="B28" s="10" t="s">
        <v>206</v>
      </c>
      <c r="C28" s="63"/>
      <c r="D28" s="69">
        <f t="shared" si="0"/>
        <v>0</v>
      </c>
      <c r="E28" s="9"/>
      <c r="F28" s="69"/>
      <c r="G28" s="64"/>
    </row>
    <row r="29" spans="1:12" x14ac:dyDescent="0.25">
      <c r="A29" s="7">
        <v>8112</v>
      </c>
      <c r="B29" s="72" t="s">
        <v>207</v>
      </c>
      <c r="C29" s="73" t="s">
        <v>208</v>
      </c>
      <c r="D29" s="69">
        <f t="shared" si="0"/>
        <v>0</v>
      </c>
      <c r="E29" s="9" t="s">
        <v>205</v>
      </c>
      <c r="F29" s="69">
        <v>0</v>
      </c>
      <c r="G29" s="64"/>
      <c r="H29" s="5"/>
    </row>
    <row r="30" spans="1:12" x14ac:dyDescent="0.25">
      <c r="A30" s="7">
        <v>8113</v>
      </c>
      <c r="B30" s="72" t="s">
        <v>209</v>
      </c>
      <c r="C30" s="73" t="s">
        <v>210</v>
      </c>
      <c r="D30" s="69">
        <f t="shared" si="0"/>
        <v>0</v>
      </c>
      <c r="E30" s="9" t="s">
        <v>205</v>
      </c>
      <c r="F30" s="69">
        <v>0</v>
      </c>
      <c r="G30" s="64"/>
    </row>
    <row r="31" spans="1:12" s="77" customFormat="1" ht="29.25" customHeight="1" x14ac:dyDescent="0.25">
      <c r="A31" s="7">
        <v>8120</v>
      </c>
      <c r="B31" s="8" t="s">
        <v>211</v>
      </c>
      <c r="C31" s="73"/>
      <c r="D31" s="69">
        <f t="shared" si="0"/>
        <v>0</v>
      </c>
      <c r="E31" s="74"/>
      <c r="F31" s="69">
        <f>SUM(F33)</f>
        <v>0</v>
      </c>
      <c r="G31" s="75"/>
      <c r="H31" s="76"/>
    </row>
    <row r="32" spans="1:12" s="77" customFormat="1" x14ac:dyDescent="0.25">
      <c r="A32" s="7"/>
      <c r="B32" s="10" t="s">
        <v>75</v>
      </c>
      <c r="C32" s="73"/>
      <c r="D32" s="69">
        <f t="shared" si="0"/>
        <v>0</v>
      </c>
      <c r="E32" s="78"/>
      <c r="F32" s="79"/>
      <c r="G32" s="75"/>
    </row>
    <row r="33" spans="1:8" s="77" customFormat="1" ht="22.5" customHeight="1" x14ac:dyDescent="0.25">
      <c r="A33" s="7">
        <v>8121</v>
      </c>
      <c r="B33" s="8" t="s">
        <v>212</v>
      </c>
      <c r="C33" s="73"/>
      <c r="D33" s="69">
        <f t="shared" si="0"/>
        <v>0</v>
      </c>
      <c r="E33" s="9" t="s">
        <v>205</v>
      </c>
      <c r="F33" s="69">
        <v>0</v>
      </c>
      <c r="G33" s="75"/>
    </row>
    <row r="34" spans="1:8" s="77" customFormat="1" x14ac:dyDescent="0.25">
      <c r="A34" s="7"/>
      <c r="B34" s="10" t="s">
        <v>206</v>
      </c>
      <c r="C34" s="73"/>
      <c r="D34" s="69">
        <f t="shared" si="0"/>
        <v>0</v>
      </c>
      <c r="E34" s="78"/>
      <c r="F34" s="69">
        <v>0</v>
      </c>
      <c r="G34" s="75"/>
    </row>
    <row r="35" spans="1:8" s="77" customFormat="1" ht="27.75" customHeight="1" x14ac:dyDescent="0.25">
      <c r="A35" s="53">
        <v>8122</v>
      </c>
      <c r="B35" s="68" t="s">
        <v>213</v>
      </c>
      <c r="C35" s="73" t="s">
        <v>214</v>
      </c>
      <c r="D35" s="69">
        <f t="shared" si="0"/>
        <v>0</v>
      </c>
      <c r="E35" s="9" t="s">
        <v>205</v>
      </c>
      <c r="F35" s="69">
        <v>0</v>
      </c>
      <c r="G35" s="75"/>
      <c r="H35" s="76"/>
    </row>
    <row r="36" spans="1:8" s="77" customFormat="1" x14ac:dyDescent="0.25">
      <c r="A36" s="53"/>
      <c r="B36" s="80" t="s">
        <v>206</v>
      </c>
      <c r="C36" s="73"/>
      <c r="D36" s="69">
        <f t="shared" si="0"/>
        <v>0</v>
      </c>
      <c r="E36" s="78"/>
      <c r="F36" s="79"/>
      <c r="G36" s="75"/>
    </row>
    <row r="37" spans="1:8" s="77" customFormat="1" x14ac:dyDescent="0.25">
      <c r="A37" s="53">
        <v>8123</v>
      </c>
      <c r="B37" s="80" t="s">
        <v>215</v>
      </c>
      <c r="C37" s="73"/>
      <c r="D37" s="69">
        <f t="shared" si="0"/>
        <v>0</v>
      </c>
      <c r="E37" s="9" t="s">
        <v>205</v>
      </c>
      <c r="F37" s="69">
        <v>0</v>
      </c>
      <c r="G37" s="75"/>
    </row>
    <row r="38" spans="1:8" s="77" customFormat="1" x14ac:dyDescent="0.25">
      <c r="A38" s="53">
        <v>8124</v>
      </c>
      <c r="B38" s="80" t="s">
        <v>216</v>
      </c>
      <c r="C38" s="73"/>
      <c r="D38" s="69">
        <f t="shared" si="0"/>
        <v>0</v>
      </c>
      <c r="E38" s="9" t="s">
        <v>205</v>
      </c>
      <c r="F38" s="69">
        <v>0</v>
      </c>
      <c r="G38" s="75"/>
    </row>
    <row r="39" spans="1:8" s="77" customFormat="1" ht="27.75" customHeight="1" x14ac:dyDescent="0.25">
      <c r="A39" s="53">
        <v>8130</v>
      </c>
      <c r="B39" s="68" t="s">
        <v>217</v>
      </c>
      <c r="C39" s="73" t="s">
        <v>218</v>
      </c>
      <c r="D39" s="69">
        <f t="shared" si="0"/>
        <v>0</v>
      </c>
      <c r="E39" s="9" t="s">
        <v>205</v>
      </c>
      <c r="F39" s="69">
        <v>0</v>
      </c>
      <c r="G39" s="75"/>
      <c r="H39" s="76"/>
    </row>
    <row r="40" spans="1:8" s="77" customFormat="1" x14ac:dyDescent="0.25">
      <c r="A40" s="53"/>
      <c r="B40" s="80" t="s">
        <v>206</v>
      </c>
      <c r="C40" s="73"/>
      <c r="D40" s="69">
        <f t="shared" si="0"/>
        <v>0</v>
      </c>
      <c r="E40" s="74"/>
      <c r="F40" s="69"/>
      <c r="G40" s="75"/>
    </row>
    <row r="41" spans="1:8" s="77" customFormat="1" x14ac:dyDescent="0.25">
      <c r="A41" s="53">
        <v>8131</v>
      </c>
      <c r="B41" s="80" t="s">
        <v>219</v>
      </c>
      <c r="C41" s="73"/>
      <c r="D41" s="69">
        <f t="shared" si="0"/>
        <v>0</v>
      </c>
      <c r="E41" s="9" t="s">
        <v>205</v>
      </c>
      <c r="F41" s="69">
        <v>0</v>
      </c>
      <c r="G41" s="75"/>
    </row>
    <row r="42" spans="1:8" s="77" customFormat="1" x14ac:dyDescent="0.25">
      <c r="A42" s="53">
        <v>8132</v>
      </c>
      <c r="B42" s="80" t="s">
        <v>220</v>
      </c>
      <c r="C42" s="73"/>
      <c r="D42" s="69">
        <f t="shared" si="0"/>
        <v>0</v>
      </c>
      <c r="E42" s="9" t="s">
        <v>205</v>
      </c>
      <c r="F42" s="69">
        <v>0</v>
      </c>
      <c r="G42" s="75"/>
    </row>
    <row r="43" spans="1:8" ht="27" customHeight="1" x14ac:dyDescent="0.25">
      <c r="A43" s="53">
        <v>8140</v>
      </c>
      <c r="B43" s="68" t="s">
        <v>221</v>
      </c>
      <c r="C43" s="73"/>
      <c r="D43" s="4">
        <f>SUM(E43:F43)</f>
        <v>0</v>
      </c>
      <c r="E43" s="13">
        <f>SUM(E44)</f>
        <v>0</v>
      </c>
      <c r="F43" s="11">
        <f>SUM(F44)</f>
        <v>0</v>
      </c>
      <c r="G43" s="64"/>
      <c r="H43" s="81"/>
    </row>
    <row r="44" spans="1:8" ht="40.5" customHeight="1" x14ac:dyDescent="0.25">
      <c r="A44" s="53">
        <v>8141</v>
      </c>
      <c r="B44" s="68" t="s">
        <v>222</v>
      </c>
      <c r="C44" s="73" t="s">
        <v>214</v>
      </c>
      <c r="D44" s="4">
        <f t="shared" ref="D44:D80" si="1">SUM(E44:F44)</f>
        <v>0</v>
      </c>
      <c r="E44" s="13">
        <f>SUM(E45:E46)</f>
        <v>0</v>
      </c>
      <c r="F44" s="11">
        <f>SUM(F45:F46)</f>
        <v>0</v>
      </c>
      <c r="G44" s="64"/>
      <c r="H44" s="81"/>
    </row>
    <row r="45" spans="1:8" x14ac:dyDescent="0.25">
      <c r="A45" s="53">
        <v>8142</v>
      </c>
      <c r="B45" s="80" t="s">
        <v>223</v>
      </c>
      <c r="C45" s="12"/>
      <c r="D45" s="4">
        <f t="shared" si="1"/>
        <v>0</v>
      </c>
      <c r="E45" s="82"/>
      <c r="F45" s="13" t="s">
        <v>205</v>
      </c>
      <c r="G45" s="64"/>
    </row>
    <row r="46" spans="1:8" x14ac:dyDescent="0.25">
      <c r="A46" s="53">
        <v>8143</v>
      </c>
      <c r="B46" s="80" t="s">
        <v>224</v>
      </c>
      <c r="C46" s="12"/>
      <c r="D46" s="4">
        <f t="shared" si="1"/>
        <v>0</v>
      </c>
      <c r="E46" s="82"/>
      <c r="F46" s="4">
        <v>0</v>
      </c>
      <c r="G46" s="64"/>
    </row>
    <row r="47" spans="1:8" ht="39.75" customHeight="1" x14ac:dyDescent="0.25">
      <c r="A47" s="53">
        <v>8150</v>
      </c>
      <c r="B47" s="68" t="s">
        <v>225</v>
      </c>
      <c r="C47" s="83" t="s">
        <v>218</v>
      </c>
      <c r="D47" s="4">
        <f t="shared" si="1"/>
        <v>0</v>
      </c>
      <c r="E47" s="13">
        <f>SUM(E48:E49)</f>
        <v>0</v>
      </c>
      <c r="F47" s="4">
        <v>0</v>
      </c>
      <c r="G47" s="64"/>
      <c r="H47" s="81"/>
    </row>
    <row r="48" spans="1:8" x14ac:dyDescent="0.25">
      <c r="A48" s="53">
        <v>8151</v>
      </c>
      <c r="B48" s="80" t="s">
        <v>219</v>
      </c>
      <c r="C48" s="83"/>
      <c r="D48" s="4">
        <f t="shared" si="1"/>
        <v>0</v>
      </c>
      <c r="E48" s="82"/>
      <c r="F48" s="14" t="s">
        <v>60</v>
      </c>
      <c r="G48" s="64"/>
    </row>
    <row r="49" spans="1:12" x14ac:dyDescent="0.25">
      <c r="A49" s="53">
        <v>8152</v>
      </c>
      <c r="B49" s="80" t="s">
        <v>226</v>
      </c>
      <c r="C49" s="83"/>
      <c r="D49" s="4">
        <f t="shared" si="1"/>
        <v>0</v>
      </c>
      <c r="E49" s="13">
        <v>0</v>
      </c>
      <c r="F49" s="4">
        <v>0</v>
      </c>
      <c r="G49" s="64"/>
    </row>
    <row r="50" spans="1:12" ht="40.5" customHeight="1" x14ac:dyDescent="0.25">
      <c r="A50" s="53">
        <v>8160</v>
      </c>
      <c r="B50" s="68" t="s">
        <v>227</v>
      </c>
      <c r="C50" s="83"/>
      <c r="D50" s="4">
        <f t="shared" si="1"/>
        <v>1870383.1063000001</v>
      </c>
      <c r="E50" s="14">
        <f>SUM(E55+E58+E66+E67)</f>
        <v>4457.6069999999891</v>
      </c>
      <c r="F50" s="4">
        <f>SUM(F51+F55+F58+F66+F67)</f>
        <v>1865925.4993</v>
      </c>
      <c r="G50" s="64"/>
      <c r="H50" s="81"/>
      <c r="J50" s="59"/>
      <c r="L50" s="59"/>
    </row>
    <row r="51" spans="1:12" ht="40.5" customHeight="1" x14ac:dyDescent="0.25">
      <c r="A51" s="53">
        <v>8161</v>
      </c>
      <c r="B51" s="8" t="s">
        <v>228</v>
      </c>
      <c r="C51" s="83"/>
      <c r="D51" s="4">
        <f t="shared" si="1"/>
        <v>0</v>
      </c>
      <c r="E51" s="84" t="s">
        <v>205</v>
      </c>
      <c r="F51" s="4">
        <f>SUM(F52:F54)</f>
        <v>0</v>
      </c>
      <c r="G51" s="64"/>
    </row>
    <row r="52" spans="1:12" ht="41.25" customHeight="1" x14ac:dyDescent="0.25">
      <c r="A52" s="53">
        <v>8162</v>
      </c>
      <c r="B52" s="80" t="s">
        <v>229</v>
      </c>
      <c r="C52" s="83" t="s">
        <v>230</v>
      </c>
      <c r="D52" s="4">
        <f t="shared" si="1"/>
        <v>0</v>
      </c>
      <c r="E52" s="13" t="s">
        <v>205</v>
      </c>
      <c r="F52" s="4">
        <v>0</v>
      </c>
      <c r="G52" s="64"/>
    </row>
    <row r="53" spans="1:12" ht="123" customHeight="1" x14ac:dyDescent="0.25">
      <c r="A53" s="15">
        <v>8163</v>
      </c>
      <c r="B53" s="80" t="s">
        <v>231</v>
      </c>
      <c r="C53" s="83" t="s">
        <v>230</v>
      </c>
      <c r="D53" s="4">
        <f t="shared" si="1"/>
        <v>0</v>
      </c>
      <c r="E53" s="85" t="s">
        <v>205</v>
      </c>
      <c r="F53" s="4">
        <v>0</v>
      </c>
      <c r="G53" s="64"/>
    </row>
    <row r="54" spans="1:12" ht="27" x14ac:dyDescent="0.25">
      <c r="A54" s="53">
        <v>8164</v>
      </c>
      <c r="B54" s="80" t="s">
        <v>232</v>
      </c>
      <c r="C54" s="83" t="s">
        <v>233</v>
      </c>
      <c r="D54" s="4">
        <f t="shared" si="1"/>
        <v>0</v>
      </c>
      <c r="E54" s="13" t="s">
        <v>205</v>
      </c>
      <c r="F54" s="4"/>
      <c r="G54" s="64"/>
    </row>
    <row r="55" spans="1:12" ht="32.25" customHeight="1" x14ac:dyDescent="0.25">
      <c r="A55" s="53">
        <v>8170</v>
      </c>
      <c r="B55" s="8" t="s">
        <v>234</v>
      </c>
      <c r="C55" s="83"/>
      <c r="D55" s="4">
        <f t="shared" si="1"/>
        <v>0</v>
      </c>
      <c r="E55" s="84">
        <f>SUM(E56:E57)</f>
        <v>0</v>
      </c>
      <c r="F55" s="86">
        <f>SUM(F56:F57)</f>
        <v>0</v>
      </c>
      <c r="G55" s="64"/>
      <c r="H55" s="81"/>
    </row>
    <row r="56" spans="1:12" ht="40.5" x14ac:dyDescent="0.25">
      <c r="A56" s="53">
        <v>8171</v>
      </c>
      <c r="B56" s="80" t="s">
        <v>235</v>
      </c>
      <c r="C56" s="83" t="s">
        <v>236</v>
      </c>
      <c r="D56" s="4">
        <f t="shared" si="1"/>
        <v>0</v>
      </c>
      <c r="E56" s="13"/>
      <c r="F56" s="4">
        <v>0</v>
      </c>
      <c r="G56" s="64"/>
    </row>
    <row r="57" spans="1:12" x14ac:dyDescent="0.25">
      <c r="A57" s="53">
        <v>8172</v>
      </c>
      <c r="B57" s="72" t="s">
        <v>237</v>
      </c>
      <c r="C57" s="83" t="s">
        <v>238</v>
      </c>
      <c r="D57" s="4">
        <f t="shared" si="1"/>
        <v>0</v>
      </c>
      <c r="E57" s="13"/>
      <c r="F57" s="4">
        <v>0</v>
      </c>
      <c r="G57" s="64"/>
    </row>
    <row r="58" spans="1:12" ht="43.5" customHeight="1" x14ac:dyDescent="0.25">
      <c r="A58" s="3">
        <v>8190</v>
      </c>
      <c r="B58" s="8" t="s">
        <v>239</v>
      </c>
      <c r="C58" s="53"/>
      <c r="D58" s="4">
        <f t="shared" si="1"/>
        <v>1870383.1063000001</v>
      </c>
      <c r="E58" s="14">
        <f>SUM(E59,-E61)</f>
        <v>4457.6069999999891</v>
      </c>
      <c r="F58" s="4">
        <f>SUM(F59:F62)</f>
        <v>1865925.4993</v>
      </c>
      <c r="G58" s="64"/>
      <c r="H58" s="81"/>
      <c r="J58" s="59"/>
      <c r="L58" s="59"/>
    </row>
    <row r="59" spans="1:12" ht="40.5" x14ac:dyDescent="0.25">
      <c r="A59" s="15">
        <v>8191</v>
      </c>
      <c r="B59" s="10" t="s">
        <v>240</v>
      </c>
      <c r="C59" s="16">
        <v>9320</v>
      </c>
      <c r="D59" s="4">
        <f>SUM(E59:F59)</f>
        <v>199270.7329</v>
      </c>
      <c r="E59" s="93">
        <v>199270.7329</v>
      </c>
      <c r="F59" s="93" t="s">
        <v>60</v>
      </c>
      <c r="G59" s="64"/>
      <c r="I59" s="28"/>
      <c r="J59" s="59"/>
    </row>
    <row r="60" spans="1:12" ht="67.5" x14ac:dyDescent="0.25">
      <c r="A60" s="15">
        <v>8192</v>
      </c>
      <c r="B60" s="80" t="s">
        <v>241</v>
      </c>
      <c r="C60" s="53"/>
      <c r="D60" s="4">
        <f t="shared" si="1"/>
        <v>4457.607</v>
      </c>
      <c r="E60" s="99">
        <v>4457.607</v>
      </c>
      <c r="F60" s="94" t="s">
        <v>205</v>
      </c>
      <c r="G60" s="64"/>
    </row>
    <row r="61" spans="1:12" ht="27" x14ac:dyDescent="0.25">
      <c r="A61" s="15">
        <v>8193</v>
      </c>
      <c r="B61" s="80" t="s">
        <v>242</v>
      </c>
      <c r="C61" s="53"/>
      <c r="D61" s="4">
        <f>D59-D60</f>
        <v>194813.12590000001</v>
      </c>
      <c r="E61" s="98">
        <f>E59-E60</f>
        <v>194813.12590000001</v>
      </c>
      <c r="F61" s="94" t="s">
        <v>60</v>
      </c>
      <c r="G61" s="64"/>
      <c r="I61" s="52"/>
      <c r="J61" s="59"/>
    </row>
    <row r="62" spans="1:12" ht="40.5" x14ac:dyDescent="0.25">
      <c r="A62" s="15">
        <v>8194</v>
      </c>
      <c r="B62" s="80" t="s">
        <v>243</v>
      </c>
      <c r="C62" s="17">
        <v>9330</v>
      </c>
      <c r="D62" s="4">
        <f t="shared" si="1"/>
        <v>1865925.4993</v>
      </c>
      <c r="E62" s="13" t="s">
        <v>205</v>
      </c>
      <c r="F62" s="97">
        <f>SUM(F63:F64)</f>
        <v>1865925.4993</v>
      </c>
      <c r="G62" s="64"/>
      <c r="H62" s="81"/>
      <c r="J62" s="59"/>
      <c r="L62" s="59"/>
    </row>
    <row r="63" spans="1:12" ht="42.75" customHeight="1" x14ac:dyDescent="0.25">
      <c r="A63" s="15">
        <v>8195</v>
      </c>
      <c r="B63" s="80" t="s">
        <v>244</v>
      </c>
      <c r="C63" s="17"/>
      <c r="D63" s="4">
        <f t="shared" si="1"/>
        <v>1671112.3733999999</v>
      </c>
      <c r="E63" s="13" t="s">
        <v>205</v>
      </c>
      <c r="F63" s="92">
        <f>1668648.3885+2463.9849</f>
        <v>1671112.3733999999</v>
      </c>
      <c r="G63" s="64">
        <v>1155613170.0999999</v>
      </c>
      <c r="H63" s="87"/>
      <c r="I63" s="91"/>
      <c r="J63" s="59"/>
      <c r="L63" s="59"/>
    </row>
    <row r="64" spans="1:12" ht="55.5" customHeight="1" x14ac:dyDescent="0.25">
      <c r="A64" s="15">
        <v>8196</v>
      </c>
      <c r="B64" s="80" t="s">
        <v>245</v>
      </c>
      <c r="C64" s="17"/>
      <c r="D64" s="4">
        <f>SUM(E64:F64)</f>
        <v>194813.12590000001</v>
      </c>
      <c r="E64" s="13" t="s">
        <v>205</v>
      </c>
      <c r="F64" s="100">
        <v>194813.12590000001</v>
      </c>
      <c r="G64" s="64"/>
      <c r="H64" s="81"/>
      <c r="I64" s="52"/>
      <c r="J64" s="59"/>
      <c r="L64" s="59"/>
    </row>
    <row r="65" spans="1:8" ht="40.5" x14ac:dyDescent="0.25">
      <c r="A65" s="15">
        <v>8197</v>
      </c>
      <c r="B65" s="8" t="s">
        <v>246</v>
      </c>
      <c r="C65" s="88"/>
      <c r="D65" s="13" t="s">
        <v>205</v>
      </c>
      <c r="E65" s="13" t="s">
        <v>205</v>
      </c>
      <c r="F65" s="13" t="s">
        <v>205</v>
      </c>
      <c r="G65" s="64"/>
    </row>
    <row r="66" spans="1:8" ht="54" x14ac:dyDescent="0.25">
      <c r="A66" s="15">
        <v>8198</v>
      </c>
      <c r="B66" s="8" t="s">
        <v>247</v>
      </c>
      <c r="C66" s="88"/>
      <c r="D66" s="13" t="s">
        <v>205</v>
      </c>
      <c r="E66" s="11">
        <v>0</v>
      </c>
      <c r="F66" s="11">
        <v>0</v>
      </c>
      <c r="G66" s="64"/>
    </row>
    <row r="67" spans="1:8" ht="81" customHeight="1" x14ac:dyDescent="0.25">
      <c r="A67" s="15">
        <v>8199</v>
      </c>
      <c r="B67" s="8" t="s">
        <v>248</v>
      </c>
      <c r="C67" s="88"/>
      <c r="D67" s="4">
        <f t="shared" si="1"/>
        <v>0</v>
      </c>
      <c r="E67" s="89">
        <v>0</v>
      </c>
      <c r="F67" s="89">
        <v>0</v>
      </c>
      <c r="G67" s="64"/>
      <c r="H67" s="81"/>
    </row>
    <row r="68" spans="1:8" ht="40.5" x14ac:dyDescent="0.25">
      <c r="A68" s="15" t="s">
        <v>249</v>
      </c>
      <c r="B68" s="80" t="s">
        <v>250</v>
      </c>
      <c r="C68" s="88"/>
      <c r="D68" s="4">
        <f t="shared" si="1"/>
        <v>0</v>
      </c>
      <c r="E68" s="89" t="s">
        <v>205</v>
      </c>
      <c r="F68" s="4">
        <v>0</v>
      </c>
      <c r="G68" s="64"/>
    </row>
    <row r="69" spans="1:8" ht="27" x14ac:dyDescent="0.25">
      <c r="A69" s="7">
        <v>8200</v>
      </c>
      <c r="B69" s="6" t="s">
        <v>251</v>
      </c>
      <c r="C69" s="53"/>
      <c r="D69" s="4">
        <f t="shared" si="1"/>
        <v>0</v>
      </c>
      <c r="E69" s="14">
        <f>SUM(E70)</f>
        <v>0</v>
      </c>
      <c r="F69" s="4">
        <f>SUM(F70)</f>
        <v>0</v>
      </c>
      <c r="G69" s="64"/>
      <c r="H69" s="81"/>
    </row>
    <row r="70" spans="1:8" ht="27" x14ac:dyDescent="0.25">
      <c r="A70" s="7">
        <v>8210</v>
      </c>
      <c r="B70" s="90" t="s">
        <v>252</v>
      </c>
      <c r="C70" s="53"/>
      <c r="D70" s="4">
        <f t="shared" si="1"/>
        <v>0</v>
      </c>
      <c r="E70" s="11"/>
      <c r="F70" s="4">
        <f>SUM(F71+F74)</f>
        <v>0</v>
      </c>
      <c r="G70" s="64"/>
      <c r="H70" s="81"/>
    </row>
    <row r="71" spans="1:8" ht="54.75" customHeight="1" x14ac:dyDescent="0.25">
      <c r="A71" s="7">
        <v>8211</v>
      </c>
      <c r="B71" s="8" t="s">
        <v>253</v>
      </c>
      <c r="C71" s="53"/>
      <c r="D71" s="4">
        <f t="shared" si="1"/>
        <v>0</v>
      </c>
      <c r="E71" s="13" t="s">
        <v>205</v>
      </c>
      <c r="F71" s="4">
        <f>SUM(F72:F73)</f>
        <v>0</v>
      </c>
      <c r="G71" s="64"/>
    </row>
    <row r="72" spans="1:8" x14ac:dyDescent="0.25">
      <c r="A72" s="7">
        <v>8212</v>
      </c>
      <c r="B72" s="72" t="s">
        <v>207</v>
      </c>
      <c r="C72" s="83" t="s">
        <v>254</v>
      </c>
      <c r="D72" s="4">
        <f t="shared" si="1"/>
        <v>0</v>
      </c>
      <c r="E72" s="13" t="s">
        <v>205</v>
      </c>
      <c r="F72" s="4">
        <v>0</v>
      </c>
      <c r="G72" s="64"/>
    </row>
    <row r="73" spans="1:8" x14ac:dyDescent="0.25">
      <c r="A73" s="7">
        <v>8213</v>
      </c>
      <c r="B73" s="72" t="s">
        <v>209</v>
      </c>
      <c r="C73" s="83" t="s">
        <v>255</v>
      </c>
      <c r="D73" s="4">
        <f t="shared" si="1"/>
        <v>0</v>
      </c>
      <c r="E73" s="13" t="s">
        <v>205</v>
      </c>
      <c r="F73" s="4">
        <v>0</v>
      </c>
      <c r="G73" s="64"/>
    </row>
    <row r="74" spans="1:8" ht="40.5" x14ac:dyDescent="0.25">
      <c r="A74" s="7">
        <v>8220</v>
      </c>
      <c r="B74" s="8" t="s">
        <v>256</v>
      </c>
      <c r="C74" s="53"/>
      <c r="D74" s="4">
        <f t="shared" si="1"/>
        <v>0</v>
      </c>
      <c r="E74" s="14">
        <v>0</v>
      </c>
      <c r="F74" s="4">
        <f>SUM(F75+F78)</f>
        <v>0</v>
      </c>
      <c r="G74" s="64"/>
      <c r="H74" s="81"/>
    </row>
    <row r="75" spans="1:8" ht="26.25" customHeight="1" x14ac:dyDescent="0.25">
      <c r="A75" s="7">
        <v>8221</v>
      </c>
      <c r="B75" s="8" t="s">
        <v>257</v>
      </c>
      <c r="C75" s="53"/>
      <c r="D75" s="4">
        <f t="shared" si="1"/>
        <v>0</v>
      </c>
      <c r="E75" s="13" t="s">
        <v>205</v>
      </c>
      <c r="F75" s="4"/>
      <c r="G75" s="64"/>
    </row>
    <row r="76" spans="1:8" x14ac:dyDescent="0.25">
      <c r="A76" s="53">
        <v>8222</v>
      </c>
      <c r="B76" s="80" t="s">
        <v>258</v>
      </c>
      <c r="C76" s="83" t="s">
        <v>259</v>
      </c>
      <c r="D76" s="4">
        <f t="shared" si="1"/>
        <v>0</v>
      </c>
      <c r="E76" s="13" t="s">
        <v>205</v>
      </c>
      <c r="F76" s="4">
        <v>0</v>
      </c>
      <c r="G76" s="64"/>
    </row>
    <row r="77" spans="1:8" ht="27" x14ac:dyDescent="0.25">
      <c r="A77" s="53">
        <v>8230</v>
      </c>
      <c r="B77" s="80" t="s">
        <v>260</v>
      </c>
      <c r="C77" s="83" t="s">
        <v>261</v>
      </c>
      <c r="D77" s="4">
        <f t="shared" si="1"/>
        <v>0</v>
      </c>
      <c r="E77" s="13" t="s">
        <v>205</v>
      </c>
      <c r="F77" s="4">
        <v>0</v>
      </c>
      <c r="G77" s="64"/>
    </row>
    <row r="78" spans="1:8" ht="26.25" customHeight="1" x14ac:dyDescent="0.25">
      <c r="A78" s="53">
        <v>8240</v>
      </c>
      <c r="B78" s="8" t="s">
        <v>262</v>
      </c>
      <c r="C78" s="53"/>
      <c r="D78" s="4">
        <f t="shared" si="1"/>
        <v>0</v>
      </c>
      <c r="E78" s="4">
        <v>0</v>
      </c>
      <c r="F78" s="4">
        <v>0</v>
      </c>
      <c r="G78" s="64"/>
    </row>
    <row r="79" spans="1:8" x14ac:dyDescent="0.25">
      <c r="A79" s="53">
        <v>8241</v>
      </c>
      <c r="B79" s="80" t="s">
        <v>263</v>
      </c>
      <c r="C79" s="83" t="s">
        <v>259</v>
      </c>
      <c r="D79" s="4">
        <f t="shared" si="1"/>
        <v>0</v>
      </c>
      <c r="E79" s="4">
        <v>0</v>
      </c>
      <c r="F79" s="4">
        <v>0</v>
      </c>
      <c r="G79" s="64"/>
    </row>
    <row r="80" spans="1:8" ht="30.75" customHeight="1" x14ac:dyDescent="0.25">
      <c r="A80" s="53">
        <v>8250</v>
      </c>
      <c r="B80" s="80" t="s">
        <v>264</v>
      </c>
      <c r="C80" s="83" t="s">
        <v>261</v>
      </c>
      <c r="D80" s="4">
        <f t="shared" si="1"/>
        <v>0</v>
      </c>
      <c r="E80" s="89">
        <v>0</v>
      </c>
      <c r="F80" s="4">
        <v>0</v>
      </c>
      <c r="G80" s="64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18"/>
    </row>
    <row r="96" spans="2:2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</sheetData>
  <mergeCells count="16">
    <mergeCell ref="D15:F15"/>
    <mergeCell ref="A16:F16"/>
    <mergeCell ref="A18:F18"/>
    <mergeCell ref="A21:A22"/>
    <mergeCell ref="B21:C21"/>
    <mergeCell ref="D21:D22"/>
    <mergeCell ref="E21:F21"/>
    <mergeCell ref="E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45" right="0.45" top="0.75" bottom="0.75" header="0.3" footer="0.3"/>
  <pageSetup paperSize="9" scale="92" orientation="portrait" verticalDpi="0" r:id="rId1"/>
  <headerFooter>
    <oddFooter>&amp;C&amp;P&amp;R&amp;[Բյուջե 2025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Հատված 1</vt:lpstr>
      <vt:lpstr>Հատված 4-5</vt:lpstr>
      <vt:lpstr>'Հատված 1'!Print_Area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2025-12-10T09:22:37Z</cp:lastPrinted>
  <dcterms:created xsi:type="dcterms:W3CDTF">1996-10-14T23:33:28Z</dcterms:created>
  <dcterms:modified xsi:type="dcterms:W3CDTF">2025-12-11T10:51:49Z</dcterms:modified>
</cp:coreProperties>
</file>