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m\Desktop\"/>
    </mc:Choice>
  </mc:AlternateContent>
  <xr:revisionPtr revIDLastSave="0" documentId="13_ncr:1_{B831ADBB-50D1-4FA5-98D6-A85ABD122319}" xr6:coauthVersionLast="47" xr6:coauthVersionMax="47" xr10:uidLastSave="{00000000-0000-0000-0000-000000000000}"/>
  <bookViews>
    <workbookView xWindow="3510" yWindow="3510" windowWidth="21600" windowHeight="11385" firstSheet="2" activeTab="2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r:id="rId3"/>
    <sheet name="5.Devicit " sheetId="15" state="hidden" r:id="rId4"/>
    <sheet name="6.Havelurd " sheetId="16" state="hidden" r:id="rId5"/>
    <sheet name="4Gorcarakan ev tntesagitakan" sheetId="7" state="hidden" r:id="rId6"/>
  </sheets>
  <definedNames>
    <definedName name="_xlnm._FilterDatabase" localSheetId="0" hidden="1">'1. Ekamutner'!$A$18:$O$132</definedName>
    <definedName name="_xlnm._FilterDatabase" localSheetId="1" hidden="1">'2.Gorcarakan tsaxs'!$A$15:$AC$314</definedName>
    <definedName name="_xlnm._FilterDatabase" localSheetId="2" hidden="1">'3.Tntesagitakan tsaxs'!$A$12:$Q$232</definedName>
    <definedName name="_xlnm._FilterDatabase" localSheetId="5" hidden="1">'4Gorcarakan ev tntesagitakan'!$A$14:$U$789</definedName>
    <definedName name="_xlnm.Print_Area" localSheetId="0">'1. Ekamutner'!$A$1:$J$134</definedName>
    <definedName name="_xlnm.Print_Area" localSheetId="1">'2.Gorcarakan tsaxs'!$A$1:$L$314</definedName>
    <definedName name="_xlnm.Print_Area" localSheetId="2">'3.Tntesagitakan tsaxs'!$A$1:$J$232</definedName>
    <definedName name="_xlnm.Print_Area" localSheetId="5">'4Gorcarakan ev tntesagitakan'!$B$1:$N$786</definedName>
    <definedName name="_xlnm.Print_Area" localSheetId="4">'6.Havelurd '!$A$1:$J$90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7" i="7" l="1"/>
  <c r="F77" i="9"/>
  <c r="M702" i="7"/>
  <c r="L702" i="7"/>
  <c r="K702" i="7"/>
  <c r="J702" i="7"/>
  <c r="L573" i="7"/>
  <c r="I699" i="7"/>
  <c r="I360" i="7"/>
  <c r="M286" i="7"/>
  <c r="L286" i="7"/>
  <c r="J286" i="7"/>
  <c r="E132" i="9"/>
  <c r="N461" i="7"/>
  <c r="R17" i="7" l="1"/>
  <c r="S17" i="7"/>
  <c r="T17" i="7"/>
  <c r="R19" i="7"/>
  <c r="S19" i="7"/>
  <c r="T19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5" i="7"/>
  <c r="S95" i="7"/>
  <c r="T95" i="7"/>
  <c r="R97" i="7"/>
  <c r="S97" i="7"/>
  <c r="T97" i="7"/>
  <c r="R100" i="7"/>
  <c r="S100" i="7"/>
  <c r="T100" i="7"/>
  <c r="R102" i="7"/>
  <c r="S102" i="7"/>
  <c r="T102" i="7"/>
  <c r="R104" i="7"/>
  <c r="S104" i="7"/>
  <c r="T104" i="7"/>
  <c r="R106" i="7"/>
  <c r="S106" i="7"/>
  <c r="R107" i="7"/>
  <c r="S107" i="7"/>
  <c r="T107" i="7"/>
  <c r="R108" i="7"/>
  <c r="S108" i="7"/>
  <c r="T108" i="7"/>
  <c r="R109" i="7"/>
  <c r="R110" i="7"/>
  <c r="S110" i="7"/>
  <c r="T110" i="7"/>
  <c r="R111" i="7"/>
  <c r="S111" i="7"/>
  <c r="T111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49" i="7"/>
  <c r="S149" i="7"/>
  <c r="T149" i="7"/>
  <c r="R150" i="7"/>
  <c r="S150" i="7"/>
  <c r="T150" i="7"/>
  <c r="R151" i="7"/>
  <c r="S151" i="7"/>
  <c r="T151" i="7"/>
  <c r="R152" i="7"/>
  <c r="S152" i="7"/>
  <c r="T152" i="7"/>
  <c r="R153" i="7"/>
  <c r="S153" i="7"/>
  <c r="T153" i="7"/>
  <c r="R155" i="7"/>
  <c r="S155" i="7"/>
  <c r="T155" i="7"/>
  <c r="R157" i="7"/>
  <c r="S157" i="7"/>
  <c r="T157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4" i="7"/>
  <c r="S214" i="7"/>
  <c r="T214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4" i="7"/>
  <c r="S274" i="7"/>
  <c r="T274" i="7"/>
  <c r="R275" i="7"/>
  <c r="S275" i="7"/>
  <c r="T275" i="7"/>
  <c r="R276" i="7"/>
  <c r="S276" i="7"/>
  <c r="T276" i="7"/>
  <c r="R277" i="7"/>
  <c r="S277" i="7"/>
  <c r="T277" i="7"/>
  <c r="R278" i="7"/>
  <c r="S278" i="7"/>
  <c r="T278" i="7"/>
  <c r="R280" i="7"/>
  <c r="S280" i="7"/>
  <c r="T280" i="7"/>
  <c r="R282" i="7"/>
  <c r="S282" i="7"/>
  <c r="T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3" i="7"/>
  <c r="S343" i="7"/>
  <c r="T343" i="7"/>
  <c r="R344" i="7"/>
  <c r="S344" i="7"/>
  <c r="T344" i="7"/>
  <c r="R345" i="7"/>
  <c r="S345" i="7"/>
  <c r="T345" i="7"/>
  <c r="R346" i="7"/>
  <c r="S346" i="7"/>
  <c r="T346" i="7"/>
  <c r="R347" i="7"/>
  <c r="S347" i="7"/>
  <c r="T347" i="7"/>
  <c r="R349" i="7"/>
  <c r="S349" i="7"/>
  <c r="T349" i="7"/>
  <c r="R351" i="7"/>
  <c r="S351" i="7"/>
  <c r="T351" i="7"/>
  <c r="R352" i="7"/>
  <c r="S352" i="7"/>
  <c r="T352" i="7"/>
  <c r="R353" i="7"/>
  <c r="S353" i="7"/>
  <c r="T353" i="7"/>
  <c r="R355" i="7"/>
  <c r="S355" i="7"/>
  <c r="T355" i="7"/>
  <c r="R357" i="7"/>
  <c r="S357" i="7"/>
  <c r="T357" i="7"/>
  <c r="R359" i="7"/>
  <c r="S359" i="7"/>
  <c r="T359" i="7"/>
  <c r="R360" i="7"/>
  <c r="S360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1" i="7"/>
  <c r="S391" i="7"/>
  <c r="T391" i="7"/>
  <c r="R392" i="7"/>
  <c r="S392" i="7"/>
  <c r="T392" i="7"/>
  <c r="R393" i="7"/>
  <c r="S393" i="7"/>
  <c r="T393" i="7"/>
  <c r="R394" i="7"/>
  <c r="S394" i="7"/>
  <c r="T394" i="7"/>
  <c r="R395" i="7"/>
  <c r="S395" i="7"/>
  <c r="T395" i="7"/>
  <c r="R397" i="7"/>
  <c r="S397" i="7"/>
  <c r="T397" i="7"/>
  <c r="R399" i="7"/>
  <c r="S399" i="7"/>
  <c r="T399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6" i="7"/>
  <c r="S426" i="7"/>
  <c r="T426" i="7"/>
  <c r="R427" i="7"/>
  <c r="S427" i="7"/>
  <c r="T427" i="7"/>
  <c r="R428" i="7"/>
  <c r="S428" i="7"/>
  <c r="T428" i="7"/>
  <c r="R429" i="7"/>
  <c r="S429" i="7"/>
  <c r="T429" i="7"/>
  <c r="R430" i="7"/>
  <c r="S430" i="7"/>
  <c r="T430" i="7"/>
  <c r="R432" i="7"/>
  <c r="S432" i="7"/>
  <c r="T432" i="7"/>
  <c r="R434" i="7"/>
  <c r="S434" i="7"/>
  <c r="T434" i="7"/>
  <c r="R435" i="7"/>
  <c r="S435" i="7"/>
  <c r="R441" i="7"/>
  <c r="S441" i="7"/>
  <c r="T441" i="7"/>
  <c r="R442" i="7"/>
  <c r="S442" i="7"/>
  <c r="T442" i="7"/>
  <c r="R443" i="7"/>
  <c r="S443" i="7"/>
  <c r="T443" i="7"/>
  <c r="R444" i="7"/>
  <c r="S444" i="7"/>
  <c r="T444" i="7"/>
  <c r="R445" i="7"/>
  <c r="S445" i="7"/>
  <c r="T445" i="7"/>
  <c r="R446" i="7"/>
  <c r="S446" i="7"/>
  <c r="T446" i="7"/>
  <c r="R448" i="7"/>
  <c r="S448" i="7"/>
  <c r="T448" i="7"/>
  <c r="R450" i="7"/>
  <c r="S450" i="7"/>
  <c r="T450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T466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6" i="7"/>
  <c r="S536" i="7"/>
  <c r="T536" i="7"/>
  <c r="R537" i="7"/>
  <c r="S537" i="7"/>
  <c r="T537" i="7"/>
  <c r="R538" i="7"/>
  <c r="S538" i="7"/>
  <c r="T538" i="7"/>
  <c r="R539" i="7"/>
  <c r="S539" i="7"/>
  <c r="T539" i="7"/>
  <c r="R540" i="7"/>
  <c r="S540" i="7"/>
  <c r="T540" i="7"/>
  <c r="R542" i="7"/>
  <c r="S542" i="7"/>
  <c r="T542" i="7"/>
  <c r="R544" i="7"/>
  <c r="S544" i="7"/>
  <c r="T544" i="7"/>
  <c r="R546" i="7"/>
  <c r="S546" i="7"/>
  <c r="T546" i="7"/>
  <c r="R549" i="7"/>
  <c r="S549" i="7"/>
  <c r="R551" i="7"/>
  <c r="S551" i="7"/>
  <c r="R552" i="7"/>
  <c r="S552" i="7"/>
  <c r="R553" i="7"/>
  <c r="S553" i="7"/>
  <c r="R554" i="7"/>
  <c r="S554" i="7"/>
  <c r="R556" i="7"/>
  <c r="S556" i="7"/>
  <c r="T556" i="7"/>
  <c r="R558" i="7"/>
  <c r="S558" i="7"/>
  <c r="T558" i="7"/>
  <c r="R560" i="7"/>
  <c r="S560" i="7"/>
  <c r="T560" i="7"/>
  <c r="R563" i="7"/>
  <c r="S563" i="7"/>
  <c r="R564" i="7"/>
  <c r="S564" i="7"/>
  <c r="R567" i="7"/>
  <c r="S567" i="7"/>
  <c r="T567" i="7"/>
  <c r="R568" i="7"/>
  <c r="S568" i="7"/>
  <c r="R569" i="7"/>
  <c r="S569" i="7"/>
  <c r="R570" i="7"/>
  <c r="S570" i="7"/>
  <c r="R571" i="7"/>
  <c r="S571" i="7"/>
  <c r="R572" i="7"/>
  <c r="S572" i="7"/>
  <c r="T572" i="7"/>
  <c r="R574" i="7"/>
  <c r="S574" i="7"/>
  <c r="T574" i="7"/>
  <c r="R575" i="7"/>
  <c r="S575" i="7"/>
  <c r="R576" i="7"/>
  <c r="S576" i="7"/>
  <c r="R577" i="7"/>
  <c r="S577" i="7"/>
  <c r="R579" i="7"/>
  <c r="S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8" i="7"/>
  <c r="S588" i="7"/>
  <c r="T588" i="7"/>
  <c r="R589" i="7"/>
  <c r="S589" i="7"/>
  <c r="T589" i="7"/>
  <c r="R590" i="7"/>
  <c r="S590" i="7"/>
  <c r="T590" i="7"/>
  <c r="R591" i="7"/>
  <c r="S591" i="7"/>
  <c r="T591" i="7"/>
  <c r="R592" i="7"/>
  <c r="S592" i="7"/>
  <c r="T592" i="7"/>
  <c r="R594" i="7"/>
  <c r="S594" i="7"/>
  <c r="T594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0" i="7"/>
  <c r="S610" i="7"/>
  <c r="T610" i="7"/>
  <c r="R611" i="7"/>
  <c r="S611" i="7"/>
  <c r="T611" i="7"/>
  <c r="R612" i="7"/>
  <c r="S612" i="7"/>
  <c r="T612" i="7"/>
  <c r="R613" i="7"/>
  <c r="S613" i="7"/>
  <c r="T613" i="7"/>
  <c r="R614" i="7"/>
  <c r="S614" i="7"/>
  <c r="T614" i="7"/>
  <c r="R617" i="7"/>
  <c r="S617" i="7"/>
  <c r="T617" i="7"/>
  <c r="R618" i="7"/>
  <c r="S618" i="7"/>
  <c r="T618" i="7"/>
  <c r="R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0" i="7"/>
  <c r="S630" i="7"/>
  <c r="T630" i="7"/>
  <c r="R631" i="7"/>
  <c r="S631" i="7"/>
  <c r="T631" i="7"/>
  <c r="R632" i="7"/>
  <c r="S632" i="7"/>
  <c r="T632" i="7"/>
  <c r="R633" i="7"/>
  <c r="S633" i="7"/>
  <c r="T633" i="7"/>
  <c r="R634" i="7"/>
  <c r="S634" i="7"/>
  <c r="T634" i="7"/>
  <c r="R637" i="7"/>
  <c r="S637" i="7"/>
  <c r="T637" i="7"/>
  <c r="R638" i="7"/>
  <c r="S638" i="7"/>
  <c r="T638" i="7"/>
  <c r="R639" i="7"/>
  <c r="S639" i="7"/>
  <c r="R640" i="7"/>
  <c r="S640" i="7"/>
  <c r="T640" i="7"/>
  <c r="R641" i="7"/>
  <c r="S641" i="7"/>
  <c r="T641" i="7"/>
  <c r="R642" i="7"/>
  <c r="S642" i="7"/>
  <c r="T642" i="7"/>
  <c r="R644" i="7"/>
  <c r="S644" i="7"/>
  <c r="T644" i="7"/>
  <c r="R646" i="7"/>
  <c r="S646" i="7"/>
  <c r="T646" i="7"/>
  <c r="R648" i="7"/>
  <c r="S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0" i="7"/>
  <c r="S690" i="7"/>
  <c r="T690" i="7"/>
  <c r="R691" i="7"/>
  <c r="S691" i="7"/>
  <c r="T691" i="7"/>
  <c r="R692" i="7"/>
  <c r="S692" i="7"/>
  <c r="T692" i="7"/>
  <c r="R693" i="7"/>
  <c r="S693" i="7"/>
  <c r="T693" i="7"/>
  <c r="R694" i="7"/>
  <c r="S694" i="7"/>
  <c r="T694" i="7"/>
  <c r="R696" i="7"/>
  <c r="S696" i="7"/>
  <c r="T696" i="7"/>
  <c r="R698" i="7"/>
  <c r="S698" i="7"/>
  <c r="R700" i="7"/>
  <c r="S700" i="7"/>
  <c r="R701" i="7"/>
  <c r="S701" i="7"/>
  <c r="R702" i="7"/>
  <c r="S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09" i="7"/>
  <c r="S709" i="7"/>
  <c r="T709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4" i="7"/>
  <c r="S724" i="7"/>
  <c r="T724" i="7"/>
  <c r="R725" i="7"/>
  <c r="S725" i="7"/>
  <c r="T725" i="7"/>
  <c r="R726" i="7"/>
  <c r="S726" i="7"/>
  <c r="T726" i="7"/>
  <c r="R727" i="7"/>
  <c r="S727" i="7"/>
  <c r="T727" i="7"/>
  <c r="R728" i="7"/>
  <c r="S728" i="7"/>
  <c r="T728" i="7"/>
  <c r="R730" i="7"/>
  <c r="S730" i="7"/>
  <c r="T730" i="7"/>
  <c r="R732" i="7"/>
  <c r="S732" i="7"/>
  <c r="T732" i="7"/>
  <c r="R734" i="7"/>
  <c r="S734" i="7"/>
  <c r="T734" i="7"/>
  <c r="R736" i="7"/>
  <c r="S736" i="7"/>
  <c r="T736" i="7"/>
  <c r="R738" i="7"/>
  <c r="S738" i="7"/>
  <c r="T738" i="7"/>
  <c r="R739" i="7"/>
  <c r="S739" i="7"/>
  <c r="T739" i="7"/>
  <c r="R740" i="7"/>
  <c r="S740" i="7"/>
  <c r="T740" i="7"/>
  <c r="R741" i="7"/>
  <c r="S741" i="7"/>
  <c r="T741" i="7"/>
  <c r="R742" i="7"/>
  <c r="S742" i="7"/>
  <c r="T742" i="7"/>
  <c r="R743" i="7"/>
  <c r="S743" i="7"/>
  <c r="T743" i="7"/>
  <c r="R745" i="7"/>
  <c r="S745" i="7"/>
  <c r="T745" i="7"/>
  <c r="R747" i="7"/>
  <c r="S747" i="7"/>
  <c r="T747" i="7"/>
  <c r="R749" i="7"/>
  <c r="S749" i="7"/>
  <c r="T749" i="7"/>
  <c r="R750" i="7"/>
  <c r="S750" i="7"/>
  <c r="T750" i="7"/>
  <c r="R752" i="7"/>
  <c r="S752" i="7"/>
  <c r="T752" i="7"/>
  <c r="R754" i="7"/>
  <c r="S754" i="7"/>
  <c r="T754" i="7"/>
  <c r="S756" i="7"/>
  <c r="R759" i="7"/>
  <c r="S759" i="7"/>
  <c r="T759" i="7"/>
  <c r="R760" i="7"/>
  <c r="S760" i="7"/>
  <c r="T760" i="7"/>
  <c r="R761" i="7"/>
  <c r="S761" i="7"/>
  <c r="T761" i="7"/>
  <c r="R762" i="7"/>
  <c r="S762" i="7"/>
  <c r="T762" i="7"/>
  <c r="R763" i="7"/>
  <c r="S763" i="7"/>
  <c r="T763" i="7"/>
  <c r="R765" i="7"/>
  <c r="S765" i="7"/>
  <c r="T765" i="7"/>
  <c r="R767" i="7"/>
  <c r="S767" i="7"/>
  <c r="T767" i="7"/>
  <c r="R776" i="7"/>
  <c r="S776" i="7"/>
  <c r="T776" i="7"/>
  <c r="R777" i="7"/>
  <c r="S777" i="7"/>
  <c r="T777" i="7"/>
  <c r="R778" i="7"/>
  <c r="S778" i="7"/>
  <c r="T778" i="7"/>
  <c r="R779" i="7"/>
  <c r="S779" i="7"/>
  <c r="T779" i="7"/>
  <c r="R780" i="7"/>
  <c r="S780" i="7"/>
  <c r="T780" i="7"/>
  <c r="R782" i="7"/>
  <c r="S782" i="7"/>
  <c r="T782" i="7"/>
  <c r="R784" i="7"/>
  <c r="S784" i="7"/>
  <c r="T784" i="7"/>
  <c r="R785" i="7"/>
  <c r="S785" i="7"/>
  <c r="T785" i="7"/>
  <c r="R786" i="7"/>
  <c r="S786" i="7"/>
  <c r="R787" i="7"/>
  <c r="S787" i="7"/>
  <c r="T787" i="7"/>
  <c r="R788" i="7"/>
  <c r="S788" i="7"/>
  <c r="T788" i="7"/>
  <c r="E112" i="4" l="1"/>
  <c r="E118" i="4" s="1"/>
  <c r="I648" i="7"/>
  <c r="I577" i="7"/>
  <c r="I573" i="7" s="1"/>
  <c r="I570" i="7"/>
  <c r="I561" i="7"/>
  <c r="I559" i="7" s="1"/>
  <c r="I549" i="7"/>
  <c r="E110" i="4"/>
  <c r="J697" i="7"/>
  <c r="K697" i="7"/>
  <c r="M697" i="7"/>
  <c r="H698" i="7"/>
  <c r="N698" i="7" s="1"/>
  <c r="T698" i="7" s="1"/>
  <c r="I112" i="4"/>
  <c r="I118" i="4" s="1"/>
  <c r="G112" i="4"/>
  <c r="G118" i="4" s="1"/>
  <c r="J573" i="7"/>
  <c r="H575" i="7"/>
  <c r="N575" i="7" s="1"/>
  <c r="T575" i="7" s="1"/>
  <c r="I566" i="7"/>
  <c r="J566" i="7"/>
  <c r="K566" i="7"/>
  <c r="L566" i="7"/>
  <c r="M566" i="7"/>
  <c r="H568" i="7"/>
  <c r="N568" i="7" s="1"/>
  <c r="T568" i="7" s="1"/>
  <c r="J559" i="7"/>
  <c r="H563" i="7"/>
  <c r="N563" i="7" s="1"/>
  <c r="T563" i="7" s="1"/>
  <c r="I545" i="7"/>
  <c r="J545" i="7"/>
  <c r="H551" i="7"/>
  <c r="N551" i="7" s="1"/>
  <c r="T551" i="7" s="1"/>
  <c r="H289" i="7"/>
  <c r="N289" i="7" s="1"/>
  <c r="T289" i="7" s="1"/>
  <c r="S566" i="7" l="1"/>
  <c r="R566" i="7"/>
  <c r="H699" i="7"/>
  <c r="N699" i="7" s="1"/>
  <c r="I697" i="7"/>
  <c r="I695" i="7" s="1"/>
  <c r="F182" i="4"/>
  <c r="H571" i="7"/>
  <c r="N571" i="7" s="1"/>
  <c r="T571" i="7" s="1"/>
  <c r="J695" i="7"/>
  <c r="H702" i="7"/>
  <c r="N702" i="7" s="1"/>
  <c r="T702" i="7" s="1"/>
  <c r="D90" i="16"/>
  <c r="D89" i="16"/>
  <c r="D87" i="16" s="1"/>
  <c r="J87" i="16"/>
  <c r="I87" i="16"/>
  <c r="H87" i="16"/>
  <c r="G87" i="16"/>
  <c r="F87" i="16"/>
  <c r="E87" i="16"/>
  <c r="D86" i="16"/>
  <c r="D85" i="16"/>
  <c r="J83" i="16"/>
  <c r="I83" i="16"/>
  <c r="H83" i="16"/>
  <c r="G83" i="16"/>
  <c r="F83" i="16"/>
  <c r="F81" i="16" s="1"/>
  <c r="E81" i="16"/>
  <c r="E75" i="16" s="1"/>
  <c r="E73" i="16" s="1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J38" i="16" s="1"/>
  <c r="I40" i="16"/>
  <c r="I38" i="16" s="1"/>
  <c r="H40" i="16"/>
  <c r="H38" i="16" s="1"/>
  <c r="G40" i="16"/>
  <c r="G38" i="16" s="1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7" i="7"/>
  <c r="P286" i="7"/>
  <c r="G77" i="9"/>
  <c r="G229" i="4"/>
  <c r="G215" i="4"/>
  <c r="N460" i="7"/>
  <c r="M460" i="7"/>
  <c r="L460" i="7"/>
  <c r="K460" i="7"/>
  <c r="N595" i="7"/>
  <c r="M595" i="7"/>
  <c r="L595" i="7"/>
  <c r="K595" i="7"/>
  <c r="N565" i="7"/>
  <c r="T565" i="7" s="1"/>
  <c r="M565" i="7"/>
  <c r="L565" i="7"/>
  <c r="K565" i="7"/>
  <c r="N463" i="7"/>
  <c r="T463" i="7" s="1"/>
  <c r="N462" i="7"/>
  <c r="T462" i="7" s="1"/>
  <c r="N161" i="7"/>
  <c r="M161" i="7"/>
  <c r="L161" i="7"/>
  <c r="K161" i="7"/>
  <c r="N43" i="7"/>
  <c r="T43" i="7" s="1"/>
  <c r="N42" i="7"/>
  <c r="T42" i="7" s="1"/>
  <c r="J28" i="16" l="1"/>
  <c r="F75" i="16"/>
  <c r="F73" i="16" s="1"/>
  <c r="I59" i="16"/>
  <c r="I48" i="16" s="1"/>
  <c r="T161" i="7"/>
  <c r="S161" i="7"/>
  <c r="R460" i="7"/>
  <c r="J81" i="16"/>
  <c r="J75" i="16" s="1"/>
  <c r="J73" i="16" s="1"/>
  <c r="E38" i="16"/>
  <c r="E26" i="16" s="1"/>
  <c r="E20" i="16" s="1"/>
  <c r="D64" i="16"/>
  <c r="S460" i="7"/>
  <c r="S565" i="7"/>
  <c r="J112" i="4"/>
  <c r="J118" i="4" s="1"/>
  <c r="T699" i="7"/>
  <c r="R161" i="7"/>
  <c r="R565" i="7"/>
  <c r="T595" i="7"/>
  <c r="S595" i="7"/>
  <c r="R595" i="7"/>
  <c r="T460" i="7"/>
  <c r="D112" i="4"/>
  <c r="G28" i="16"/>
  <c r="G26" i="16" s="1"/>
  <c r="G20" i="16" s="1"/>
  <c r="D50" i="16"/>
  <c r="D77" i="16"/>
  <c r="I26" i="16"/>
  <c r="I20" i="16" s="1"/>
  <c r="I18" i="16" s="1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D34" i="16"/>
  <c r="J26" i="16"/>
  <c r="J20" i="16" s="1"/>
  <c r="G59" i="16"/>
  <c r="G48" i="16" s="1"/>
  <c r="E59" i="16"/>
  <c r="E48" i="16" s="1"/>
  <c r="E18" i="16" s="1"/>
  <c r="E16" i="16" s="1"/>
  <c r="D83" i="16"/>
  <c r="D81" i="16" s="1"/>
  <c r="H81" i="16"/>
  <c r="H75" i="16" s="1"/>
  <c r="H73" i="16" s="1"/>
  <c r="I68" i="16"/>
  <c r="I65" i="16" s="1"/>
  <c r="D68" i="16"/>
  <c r="J68" i="16" s="1"/>
  <c r="G68" i="16"/>
  <c r="G65" i="16" s="1"/>
  <c r="F65" i="16"/>
  <c r="F59" i="16" s="1"/>
  <c r="H68" i="16"/>
  <c r="H65" i="16" s="1"/>
  <c r="J65" i="16"/>
  <c r="J59" i="16"/>
  <c r="J48" i="16" s="1"/>
  <c r="E26" i="9"/>
  <c r="E24" i="9"/>
  <c r="H18" i="16" l="1"/>
  <c r="H16" i="16" s="1"/>
  <c r="D75" i="16"/>
  <c r="D73" i="16" s="1"/>
  <c r="I16" i="16"/>
  <c r="J18" i="16"/>
  <c r="J16" i="16" s="1"/>
  <c r="D28" i="16"/>
  <c r="D26" i="16" s="1"/>
  <c r="D20" i="16" s="1"/>
  <c r="G18" i="16"/>
  <c r="G16" i="16" s="1"/>
  <c r="D65" i="16"/>
  <c r="D59" i="16"/>
  <c r="D48" i="16" s="1"/>
  <c r="D18" i="16" s="1"/>
  <c r="F48" i="16"/>
  <c r="F18" i="16" s="1"/>
  <c r="F16" i="16" s="1"/>
  <c r="D16" i="16" s="1"/>
  <c r="F193" i="4"/>
  <c r="I593" i="7"/>
  <c r="J593" i="7"/>
  <c r="H600" i="7"/>
  <c r="N600" i="7" l="1"/>
  <c r="K600" i="7"/>
  <c r="L600" i="7"/>
  <c r="M600" i="7"/>
  <c r="N579" i="7"/>
  <c r="T579" i="7" s="1"/>
  <c r="T600" i="7" l="1"/>
  <c r="S600" i="7"/>
  <c r="R600" i="7"/>
  <c r="F229" i="4"/>
  <c r="E88" i="9"/>
  <c r="E112" i="9"/>
  <c r="H755" i="7" l="1"/>
  <c r="E117" i="9"/>
  <c r="E49" i="9"/>
  <c r="N755" i="7" l="1"/>
  <c r="K755" i="7"/>
  <c r="L755" i="7"/>
  <c r="M755" i="7"/>
  <c r="D117" i="9"/>
  <c r="E120" i="9"/>
  <c r="E29" i="9"/>
  <c r="T755" i="7" l="1"/>
  <c r="R755" i="7"/>
  <c r="S755" i="7"/>
  <c r="I117" i="9"/>
  <c r="J117" i="9"/>
  <c r="H117" i="9"/>
  <c r="G117" i="9"/>
  <c r="D112" i="9" l="1"/>
  <c r="G112" i="9" l="1"/>
  <c r="J112" i="9"/>
  <c r="H112" i="9"/>
  <c r="I112" i="9"/>
  <c r="I398" i="7" l="1"/>
  <c r="J398" i="7"/>
  <c r="J125" i="9" l="1"/>
  <c r="I123" i="9"/>
  <c r="H123" i="9"/>
  <c r="G123" i="9"/>
  <c r="H269" i="3"/>
  <c r="H271" i="3"/>
  <c r="H701" i="7"/>
  <c r="H406" i="7"/>
  <c r="E61" i="4"/>
  <c r="H405" i="7"/>
  <c r="L406" i="7" l="1"/>
  <c r="R416" i="7" s="1"/>
  <c r="K406" i="7"/>
  <c r="M406" i="7"/>
  <c r="N406" i="7"/>
  <c r="L405" i="7"/>
  <c r="M405" i="7"/>
  <c r="N405" i="7"/>
  <c r="T405" i="7" s="1"/>
  <c r="K405" i="7"/>
  <c r="J123" i="9"/>
  <c r="N701" i="7"/>
  <c r="T701" i="7" s="1"/>
  <c r="T416" i="7" l="1"/>
  <c r="S416" i="7"/>
  <c r="T406" i="7"/>
  <c r="R405" i="7"/>
  <c r="R406" i="7"/>
  <c r="S406" i="7"/>
  <c r="S405" i="7"/>
  <c r="D132" i="9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G132" i="9" l="1"/>
  <c r="H132" i="9"/>
  <c r="I132" i="9"/>
  <c r="J132" i="9"/>
  <c r="N25" i="7"/>
  <c r="T25" i="7" s="1"/>
  <c r="N39" i="7"/>
  <c r="T39" i="7" s="1"/>
  <c r="N26" i="7"/>
  <c r="T26" i="7" s="1"/>
  <c r="N33" i="7"/>
  <c r="T33" i="7" s="1"/>
  <c r="N40" i="7"/>
  <c r="T40" i="7" s="1"/>
  <c r="N28" i="7"/>
  <c r="T28" i="7" s="1"/>
  <c r="N22" i="7"/>
  <c r="T22" i="7" s="1"/>
  <c r="N37" i="7"/>
  <c r="T37" i="7" s="1"/>
  <c r="N32" i="7"/>
  <c r="T32" i="7" s="1"/>
  <c r="N41" i="7"/>
  <c r="T41" i="7" s="1"/>
  <c r="N29" i="7"/>
  <c r="T29" i="7" s="1"/>
  <c r="N23" i="7"/>
  <c r="T23" i="7" s="1"/>
  <c r="N31" i="7"/>
  <c r="T31" i="7" s="1"/>
  <c r="N38" i="7"/>
  <c r="T38" i="7" s="1"/>
  <c r="N27" i="7"/>
  <c r="T27" i="7" s="1"/>
  <c r="N34" i="7"/>
  <c r="T34" i="7" s="1"/>
  <c r="N35" i="7"/>
  <c r="T35" i="7" s="1"/>
  <c r="N36" i="7"/>
  <c r="T36" i="7" s="1"/>
  <c r="N30" i="7"/>
  <c r="T30" i="7" s="1"/>
  <c r="N24" i="7"/>
  <c r="T24" i="7" s="1"/>
  <c r="H700" i="7"/>
  <c r="F150" i="4"/>
  <c r="I616" i="7"/>
  <c r="J616" i="7"/>
  <c r="H238" i="3" s="1"/>
  <c r="H619" i="7"/>
  <c r="H436" i="7"/>
  <c r="H437" i="7"/>
  <c r="H438" i="7"/>
  <c r="H439" i="7"/>
  <c r="H440" i="7"/>
  <c r="H435" i="7"/>
  <c r="H409" i="7"/>
  <c r="F187" i="4"/>
  <c r="H697" i="7" l="1"/>
  <c r="F271" i="3" s="1"/>
  <c r="L438" i="7"/>
  <c r="M438" i="7"/>
  <c r="N438" i="7"/>
  <c r="K438" i="7"/>
  <c r="M440" i="7"/>
  <c r="N440" i="7"/>
  <c r="T440" i="7" s="1"/>
  <c r="L440" i="7"/>
  <c r="R440" i="7" s="1"/>
  <c r="N700" i="7"/>
  <c r="N439" i="7"/>
  <c r="K439" i="7"/>
  <c r="L439" i="7"/>
  <c r="M439" i="7"/>
  <c r="N435" i="7"/>
  <c r="T435" i="7" s="1"/>
  <c r="K619" i="7"/>
  <c r="L619" i="7"/>
  <c r="M619" i="7"/>
  <c r="N619" i="7"/>
  <c r="K437" i="7"/>
  <c r="M437" i="7"/>
  <c r="N437" i="7"/>
  <c r="L437" i="7"/>
  <c r="N409" i="7"/>
  <c r="K409" i="7"/>
  <c r="L409" i="7"/>
  <c r="M409" i="7"/>
  <c r="N436" i="7"/>
  <c r="K436" i="7"/>
  <c r="L436" i="7"/>
  <c r="M436" i="7"/>
  <c r="G269" i="3"/>
  <c r="G238" i="3"/>
  <c r="G271" i="3"/>
  <c r="H616" i="7"/>
  <c r="A619" i="7"/>
  <c r="T436" i="7" l="1"/>
  <c r="R438" i="7"/>
  <c r="R409" i="7"/>
  <c r="S439" i="7"/>
  <c r="S436" i="7"/>
  <c r="S437" i="7"/>
  <c r="T619" i="7"/>
  <c r="S409" i="7"/>
  <c r="R619" i="7"/>
  <c r="T439" i="7"/>
  <c r="T438" i="7"/>
  <c r="N697" i="7"/>
  <c r="T697" i="7" s="1"/>
  <c r="T700" i="7"/>
  <c r="T437" i="7"/>
  <c r="R437" i="7"/>
  <c r="R436" i="7"/>
  <c r="T409" i="7"/>
  <c r="S619" i="7"/>
  <c r="S438" i="7"/>
  <c r="R439" i="7"/>
  <c r="S440" i="7"/>
  <c r="H695" i="7"/>
  <c r="F269" i="3" s="1"/>
  <c r="N616" i="7"/>
  <c r="M616" i="7"/>
  <c r="L616" i="7"/>
  <c r="K616" i="7"/>
  <c r="F238" i="3"/>
  <c r="S616" i="7" l="1"/>
  <c r="T616" i="7"/>
  <c r="R616" i="7"/>
  <c r="K695" i="7"/>
  <c r="M695" i="7"/>
  <c r="N695" i="7"/>
  <c r="L238" i="3"/>
  <c r="K238" i="3"/>
  <c r="J238" i="3"/>
  <c r="I238" i="3"/>
  <c r="I103" i="7"/>
  <c r="J103" i="7"/>
  <c r="T695" i="7" l="1"/>
  <c r="A782" i="7"/>
  <c r="A784" i="7"/>
  <c r="A785" i="7"/>
  <c r="A17" i="7"/>
  <c r="A19" i="7"/>
  <c r="A42" i="7"/>
  <c r="A43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9" i="7"/>
  <c r="A70" i="7"/>
  <c r="A71" i="7"/>
  <c r="A72" i="7"/>
  <c r="A73" i="7"/>
  <c r="A74" i="7"/>
  <c r="A75" i="7"/>
  <c r="A76" i="7"/>
  <c r="A77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100" i="7"/>
  <c r="A102" i="7"/>
  <c r="A104" i="7"/>
  <c r="A107" i="7"/>
  <c r="A108" i="7"/>
  <c r="A110" i="7"/>
  <c r="A111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5" i="7"/>
  <c r="A157" i="7"/>
  <c r="A161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80" i="7"/>
  <c r="A282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9" i="7"/>
  <c r="A351" i="7"/>
  <c r="A352" i="7"/>
  <c r="A353" i="7"/>
  <c r="A355" i="7"/>
  <c r="A357" i="7"/>
  <c r="A359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7" i="7"/>
  <c r="A399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2" i="7"/>
  <c r="A434" i="7"/>
  <c r="A441" i="7"/>
  <c r="A442" i="7"/>
  <c r="A443" i="7"/>
  <c r="A444" i="7"/>
  <c r="A445" i="7"/>
  <c r="A446" i="7"/>
  <c r="A448" i="7"/>
  <c r="A450" i="7"/>
  <c r="A460" i="7"/>
  <c r="A462" i="7"/>
  <c r="A463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2" i="7"/>
  <c r="A544" i="7"/>
  <c r="A546" i="7"/>
  <c r="A556" i="7"/>
  <c r="A558" i="7"/>
  <c r="A560" i="7"/>
  <c r="A565" i="7"/>
  <c r="A567" i="7"/>
  <c r="A571" i="7"/>
  <c r="A572" i="7"/>
  <c r="A574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4" i="7"/>
  <c r="A595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6" i="7"/>
  <c r="A617" i="7"/>
  <c r="A618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7" i="7"/>
  <c r="A638" i="7"/>
  <c r="A640" i="7"/>
  <c r="A641" i="7"/>
  <c r="A642" i="7"/>
  <c r="A644" i="7"/>
  <c r="A646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6" i="7"/>
  <c r="A697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30" i="7"/>
  <c r="A732" i="7"/>
  <c r="A734" i="7"/>
  <c r="A736" i="7"/>
  <c r="A738" i="7"/>
  <c r="A739" i="7"/>
  <c r="A740" i="7"/>
  <c r="A741" i="7"/>
  <c r="A742" i="7"/>
  <c r="A743" i="7"/>
  <c r="A745" i="7"/>
  <c r="A747" i="7"/>
  <c r="A749" i="7"/>
  <c r="A750" i="7"/>
  <c r="A752" i="7"/>
  <c r="A754" i="7"/>
  <c r="A755" i="7"/>
  <c r="A759" i="7"/>
  <c r="A760" i="7"/>
  <c r="A761" i="7"/>
  <c r="A762" i="7"/>
  <c r="A763" i="7"/>
  <c r="A765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H410" i="7" l="1"/>
  <c r="K410" i="7" l="1"/>
  <c r="M410" i="7"/>
  <c r="N410" i="7"/>
  <c r="L410" i="7"/>
  <c r="A410" i="7"/>
  <c r="H49" i="7"/>
  <c r="H50" i="7"/>
  <c r="F190" i="4"/>
  <c r="I20" i="7"/>
  <c r="H45" i="7"/>
  <c r="H46" i="7"/>
  <c r="H47" i="7"/>
  <c r="H48" i="7"/>
  <c r="J20" i="7"/>
  <c r="S410" i="7" l="1"/>
  <c r="T410" i="7"/>
  <c r="R410" i="7"/>
  <c r="N46" i="7"/>
  <c r="T46" i="7" s="1"/>
  <c r="N49" i="7"/>
  <c r="T49" i="7" s="1"/>
  <c r="N45" i="7"/>
  <c r="T45" i="7" s="1"/>
  <c r="N47" i="7"/>
  <c r="T47" i="7" s="1"/>
  <c r="N48" i="7"/>
  <c r="T48" i="7" s="1"/>
  <c r="N50" i="7"/>
  <c r="T50" i="7" s="1"/>
  <c r="J18" i="7"/>
  <c r="I18" i="7"/>
  <c r="A46" i="7"/>
  <c r="A47" i="7"/>
  <c r="A49" i="7"/>
  <c r="A48" i="7"/>
  <c r="A50" i="7"/>
  <c r="A45" i="7"/>
  <c r="D205" i="4" l="1"/>
  <c r="F205" i="4"/>
  <c r="G205" i="4"/>
  <c r="H205" i="4"/>
  <c r="I205" i="4"/>
  <c r="J205" i="4"/>
  <c r="E40" i="4"/>
  <c r="G196" i="4"/>
  <c r="H196" i="4"/>
  <c r="I196" i="4"/>
  <c r="J196" i="4"/>
  <c r="G197" i="4"/>
  <c r="H197" i="4"/>
  <c r="I197" i="4"/>
  <c r="J197" i="4"/>
  <c r="G198" i="4"/>
  <c r="H198" i="4"/>
  <c r="I198" i="4"/>
  <c r="J198" i="4"/>
  <c r="G199" i="4"/>
  <c r="H199" i="4"/>
  <c r="I199" i="4"/>
  <c r="J199" i="4"/>
  <c r="G202" i="4"/>
  <c r="G200" i="4" s="1"/>
  <c r="H202" i="4"/>
  <c r="H200" i="4" s="1"/>
  <c r="I202" i="4"/>
  <c r="I200" i="4" s="1"/>
  <c r="J202" i="4"/>
  <c r="J200" i="4" s="1"/>
  <c r="K191" i="4"/>
  <c r="J26" i="4"/>
  <c r="J24" i="4" s="1"/>
  <c r="J29" i="4"/>
  <c r="J27" i="4" s="1"/>
  <c r="J45" i="4"/>
  <c r="J79" i="4"/>
  <c r="J83" i="4"/>
  <c r="J93" i="4"/>
  <c r="J100" i="4"/>
  <c r="J104" i="4"/>
  <c r="J116" i="4"/>
  <c r="J114" i="4" s="1"/>
  <c r="J117" i="4"/>
  <c r="J125" i="4"/>
  <c r="J132" i="4"/>
  <c r="G144" i="4"/>
  <c r="G142" i="4" s="1"/>
  <c r="H144" i="4"/>
  <c r="H142" i="4" s="1"/>
  <c r="I144" i="4"/>
  <c r="I142" i="4" s="1"/>
  <c r="J144" i="4"/>
  <c r="J142" i="4" s="1"/>
  <c r="G149" i="4"/>
  <c r="H149" i="4"/>
  <c r="I149" i="4"/>
  <c r="J149" i="4"/>
  <c r="G157" i="4"/>
  <c r="H157" i="4"/>
  <c r="I157" i="4"/>
  <c r="J157" i="4"/>
  <c r="G160" i="4"/>
  <c r="H160" i="4"/>
  <c r="I160" i="4"/>
  <c r="J160" i="4"/>
  <c r="K171" i="4"/>
  <c r="K16" i="4"/>
  <c r="K18" i="4"/>
  <c r="K20" i="4"/>
  <c r="K25" i="4"/>
  <c r="K28" i="4"/>
  <c r="K31" i="4"/>
  <c r="K33" i="4"/>
  <c r="K42" i="4"/>
  <c r="K47" i="4"/>
  <c r="K57" i="4"/>
  <c r="K60" i="4"/>
  <c r="K64" i="4"/>
  <c r="K71" i="4"/>
  <c r="K74" i="4"/>
  <c r="K76" i="4"/>
  <c r="K80" i="4"/>
  <c r="K84" i="4"/>
  <c r="K89" i="4"/>
  <c r="K91" i="4"/>
  <c r="K95" i="4"/>
  <c r="K99" i="4"/>
  <c r="K101" i="4"/>
  <c r="K105" i="4"/>
  <c r="K109" i="4"/>
  <c r="K113" i="4"/>
  <c r="K115" i="4"/>
  <c r="K120" i="4"/>
  <c r="K124" i="4"/>
  <c r="K126" i="4"/>
  <c r="K131" i="4"/>
  <c r="K133" i="4"/>
  <c r="K137" i="4"/>
  <c r="K143" i="4"/>
  <c r="K146" i="4"/>
  <c r="K148" i="4"/>
  <c r="K152" i="4"/>
  <c r="K155" i="4"/>
  <c r="K158" i="4"/>
  <c r="K161" i="4"/>
  <c r="K165" i="4"/>
  <c r="K168" i="4"/>
  <c r="K175" i="4"/>
  <c r="K177" i="4"/>
  <c r="K179" i="4"/>
  <c r="K184" i="4"/>
  <c r="K189" i="4"/>
  <c r="K195" i="4"/>
  <c r="K201" i="4"/>
  <c r="K204" i="4"/>
  <c r="K210" i="4"/>
  <c r="K212" i="4"/>
  <c r="K217" i="4"/>
  <c r="K220" i="4"/>
  <c r="K225" i="4"/>
  <c r="K228" i="4"/>
  <c r="G194" i="4" l="1"/>
  <c r="J203" i="4"/>
  <c r="G203" i="4"/>
  <c r="H203" i="4"/>
  <c r="I203" i="4"/>
  <c r="I194" i="4"/>
  <c r="J194" i="4"/>
  <c r="H194" i="4"/>
  <c r="K205" i="4"/>
  <c r="J119" i="4"/>
  <c r="K95" i="9" l="1"/>
  <c r="H284" i="7"/>
  <c r="N284" i="7" l="1"/>
  <c r="T284" i="7" s="1"/>
  <c r="A284" i="7"/>
  <c r="H622" i="7"/>
  <c r="H113" i="7"/>
  <c r="H112" i="7"/>
  <c r="H44" i="7"/>
  <c r="H578" i="7"/>
  <c r="H401" i="7"/>
  <c r="H402" i="7"/>
  <c r="H403" i="7"/>
  <c r="H404" i="7"/>
  <c r="H407" i="7"/>
  <c r="H408" i="7"/>
  <c r="D110" i="4" l="1"/>
  <c r="N44" i="7"/>
  <c r="T44" i="7" s="1"/>
  <c r="M408" i="7"/>
  <c r="N408" i="7"/>
  <c r="K408" i="7"/>
  <c r="L408" i="7"/>
  <c r="L402" i="7"/>
  <c r="M402" i="7"/>
  <c r="K402" i="7"/>
  <c r="N402" i="7"/>
  <c r="K401" i="7"/>
  <c r="L401" i="7"/>
  <c r="M401" i="7"/>
  <c r="N401" i="7"/>
  <c r="N403" i="7"/>
  <c r="T403" i="7" s="1"/>
  <c r="K403" i="7"/>
  <c r="L403" i="7"/>
  <c r="M403" i="7"/>
  <c r="K407" i="7"/>
  <c r="M407" i="7"/>
  <c r="N407" i="7"/>
  <c r="L407" i="7"/>
  <c r="N578" i="7"/>
  <c r="K573" i="7"/>
  <c r="K404" i="7"/>
  <c r="M404" i="7"/>
  <c r="N404" i="7"/>
  <c r="L404" i="7"/>
  <c r="A113" i="7"/>
  <c r="A622" i="7"/>
  <c r="A44" i="7"/>
  <c r="A401" i="7"/>
  <c r="A402" i="7"/>
  <c r="A403" i="7"/>
  <c r="A578" i="7"/>
  <c r="A404" i="7"/>
  <c r="A408" i="7"/>
  <c r="A406" i="7"/>
  <c r="A112" i="7"/>
  <c r="L112" i="7"/>
  <c r="M112" i="7"/>
  <c r="N112" i="7"/>
  <c r="K112" i="7"/>
  <c r="G110" i="4" s="1"/>
  <c r="D190" i="4"/>
  <c r="A407" i="7"/>
  <c r="S408" i="7" l="1"/>
  <c r="R402" i="7"/>
  <c r="S404" i="7"/>
  <c r="S401" i="7"/>
  <c r="S407" i="7"/>
  <c r="I110" i="4"/>
  <c r="S112" i="7"/>
  <c r="R573" i="7"/>
  <c r="R578" i="7"/>
  <c r="J110" i="4"/>
  <c r="J108" i="4" s="1"/>
  <c r="J98" i="4" s="1"/>
  <c r="T112" i="7"/>
  <c r="S402" i="7"/>
  <c r="M573" i="7"/>
  <c r="S578" i="7"/>
  <c r="H110" i="4"/>
  <c r="R112" i="7"/>
  <c r="T401" i="7"/>
  <c r="T407" i="7"/>
  <c r="R407" i="7"/>
  <c r="T402" i="7"/>
  <c r="T408" i="7"/>
  <c r="T404" i="7"/>
  <c r="T578" i="7"/>
  <c r="R403" i="7"/>
  <c r="R404" i="7"/>
  <c r="S403" i="7"/>
  <c r="R401" i="7"/>
  <c r="R408" i="7"/>
  <c r="G66" i="4"/>
  <c r="J190" i="4"/>
  <c r="J66" i="4"/>
  <c r="H190" i="4"/>
  <c r="I66" i="4"/>
  <c r="H66" i="4"/>
  <c r="I190" i="4"/>
  <c r="G190" i="4"/>
  <c r="S573" i="7" l="1"/>
  <c r="K110" i="4"/>
  <c r="D229" i="4"/>
  <c r="D215" i="4"/>
  <c r="H464" i="7"/>
  <c r="E61" i="9"/>
  <c r="H21" i="7"/>
  <c r="H758" i="7"/>
  <c r="H757" i="7"/>
  <c r="H756" i="7"/>
  <c r="H748" i="7"/>
  <c r="H737" i="7"/>
  <c r="H731" i="7"/>
  <c r="H648" i="7"/>
  <c r="H639" i="7"/>
  <c r="H621" i="7"/>
  <c r="H599" i="7"/>
  <c r="H598" i="7"/>
  <c r="H597" i="7"/>
  <c r="H596" i="7"/>
  <c r="H576" i="7"/>
  <c r="H577" i="7"/>
  <c r="H570" i="7"/>
  <c r="H569" i="7"/>
  <c r="H564" i="7"/>
  <c r="H562" i="7"/>
  <c r="H561" i="7"/>
  <c r="H555" i="7"/>
  <c r="H554" i="7"/>
  <c r="H553" i="7"/>
  <c r="H552" i="7"/>
  <c r="H550" i="7"/>
  <c r="H549" i="7"/>
  <c r="H548" i="7"/>
  <c r="H547" i="7"/>
  <c r="H465" i="7"/>
  <c r="H461" i="7"/>
  <c r="H459" i="7"/>
  <c r="H458" i="7"/>
  <c r="H457" i="7"/>
  <c r="H456" i="7"/>
  <c r="H455" i="7"/>
  <c r="H454" i="7"/>
  <c r="H452" i="7"/>
  <c r="H451" i="7"/>
  <c r="A440" i="7"/>
  <c r="A439" i="7"/>
  <c r="A438" i="7"/>
  <c r="A437" i="7"/>
  <c r="A436" i="7"/>
  <c r="A435" i="7"/>
  <c r="H400" i="7"/>
  <c r="H371" i="7"/>
  <c r="H370" i="7"/>
  <c r="H369" i="7"/>
  <c r="H368" i="7"/>
  <c r="H367" i="7"/>
  <c r="H366" i="7"/>
  <c r="H365" i="7"/>
  <c r="H363" i="7"/>
  <c r="H362" i="7"/>
  <c r="H361" i="7"/>
  <c r="H364" i="7"/>
  <c r="H360" i="7"/>
  <c r="H288" i="7"/>
  <c r="H287" i="7"/>
  <c r="H285" i="7"/>
  <c r="H283" i="7"/>
  <c r="H160" i="7"/>
  <c r="H159" i="7"/>
  <c r="H158" i="7"/>
  <c r="H162" i="7"/>
  <c r="H106" i="7"/>
  <c r="H105" i="7"/>
  <c r="H109" i="7"/>
  <c r="M109" i="7" s="1"/>
  <c r="S109" i="7" s="1"/>
  <c r="H99" i="7"/>
  <c r="H98" i="7"/>
  <c r="K68" i="7"/>
  <c r="L68" i="7"/>
  <c r="M68" i="7"/>
  <c r="S68" i="7" s="1"/>
  <c r="E22" i="4"/>
  <c r="E49" i="4"/>
  <c r="D49" i="9"/>
  <c r="D48" i="9"/>
  <c r="H229" i="4" l="1"/>
  <c r="I229" i="4"/>
  <c r="R68" i="7"/>
  <c r="H573" i="7"/>
  <c r="H545" i="7"/>
  <c r="H559" i="7"/>
  <c r="H566" i="7"/>
  <c r="J229" i="4"/>
  <c r="K229" i="4" s="1"/>
  <c r="K561" i="7"/>
  <c r="L561" i="7"/>
  <c r="M561" i="7"/>
  <c r="I49" i="9"/>
  <c r="J49" i="9"/>
  <c r="H49" i="9"/>
  <c r="G49" i="9"/>
  <c r="G48" i="9"/>
  <c r="H48" i="9"/>
  <c r="I48" i="9"/>
  <c r="J48" i="9"/>
  <c r="N549" i="7"/>
  <c r="T549" i="7" s="1"/>
  <c r="N561" i="7"/>
  <c r="N577" i="7"/>
  <c r="T577" i="7" s="1"/>
  <c r="N570" i="7"/>
  <c r="T570" i="7" s="1"/>
  <c r="N648" i="7"/>
  <c r="T648" i="7" s="1"/>
  <c r="M400" i="7"/>
  <c r="N400" i="7"/>
  <c r="K400" i="7"/>
  <c r="L400" i="7"/>
  <c r="K451" i="7"/>
  <c r="L451" i="7"/>
  <c r="M451" i="7"/>
  <c r="N451" i="7"/>
  <c r="N360" i="7"/>
  <c r="T360" i="7" s="1"/>
  <c r="N457" i="7"/>
  <c r="T457" i="7" s="1"/>
  <c r="M621" i="7"/>
  <c r="S621" i="7" s="1"/>
  <c r="N621" i="7"/>
  <c r="L98" i="7"/>
  <c r="M98" i="7"/>
  <c r="N98" i="7"/>
  <c r="K98" i="7"/>
  <c r="N365" i="7"/>
  <c r="T365" i="7" s="1"/>
  <c r="N456" i="7"/>
  <c r="T456" i="7" s="1"/>
  <c r="N554" i="7"/>
  <c r="T554" i="7" s="1"/>
  <c r="L162" i="7"/>
  <c r="M162" i="7"/>
  <c r="N162" i="7"/>
  <c r="K162" i="7"/>
  <c r="N287" i="7"/>
  <c r="T287" i="7" s="1"/>
  <c r="N363" i="7"/>
  <c r="T363" i="7" s="1"/>
  <c r="N370" i="7"/>
  <c r="T370" i="7" s="1"/>
  <c r="N455" i="7"/>
  <c r="T455" i="7" s="1"/>
  <c r="N465" i="7"/>
  <c r="T465" i="7" s="1"/>
  <c r="N553" i="7"/>
  <c r="T553" i="7" s="1"/>
  <c r="N569" i="7"/>
  <c r="T569" i="7" s="1"/>
  <c r="K598" i="7"/>
  <c r="L598" i="7"/>
  <c r="M598" i="7"/>
  <c r="N598" i="7"/>
  <c r="K737" i="7"/>
  <c r="L737" i="7"/>
  <c r="M737" i="7"/>
  <c r="N737" i="7"/>
  <c r="N464" i="7"/>
  <c r="T464" i="7" s="1"/>
  <c r="K99" i="7"/>
  <c r="L99" i="7"/>
  <c r="M99" i="7"/>
  <c r="N99" i="7"/>
  <c r="N366" i="7"/>
  <c r="T366" i="7" s="1"/>
  <c r="N555" i="7"/>
  <c r="K555" i="7"/>
  <c r="R555" i="7" s="1"/>
  <c r="M555" i="7"/>
  <c r="S555" i="7" s="1"/>
  <c r="L158" i="7"/>
  <c r="K158" i="7"/>
  <c r="M158" i="7"/>
  <c r="N158" i="7"/>
  <c r="L599" i="7"/>
  <c r="M599" i="7"/>
  <c r="N599" i="7"/>
  <c r="K599" i="7"/>
  <c r="N106" i="7"/>
  <c r="T106" i="7" s="1"/>
  <c r="N285" i="7"/>
  <c r="T285" i="7" s="1"/>
  <c r="N362" i="7"/>
  <c r="T362" i="7" s="1"/>
  <c r="N369" i="7"/>
  <c r="T369" i="7" s="1"/>
  <c r="N454" i="7"/>
  <c r="T454" i="7" s="1"/>
  <c r="T461" i="7"/>
  <c r="N552" i="7"/>
  <c r="T552" i="7" s="1"/>
  <c r="N564" i="7"/>
  <c r="T564" i="7" s="1"/>
  <c r="N597" i="7"/>
  <c r="K597" i="7"/>
  <c r="L597" i="7"/>
  <c r="M597" i="7"/>
  <c r="N731" i="7"/>
  <c r="L731" i="7"/>
  <c r="M731" i="7"/>
  <c r="N21" i="7"/>
  <c r="T21" i="7" s="1"/>
  <c r="N288" i="7"/>
  <c r="T288" i="7" s="1"/>
  <c r="L547" i="7"/>
  <c r="M547" i="7"/>
  <c r="N547" i="7"/>
  <c r="K547" i="7"/>
  <c r="L748" i="7"/>
  <c r="M748" i="7"/>
  <c r="N748" i="7"/>
  <c r="K748" i="7"/>
  <c r="M105" i="7"/>
  <c r="L105" i="7"/>
  <c r="R105" i="7" s="1"/>
  <c r="N105" i="7"/>
  <c r="N283" i="7"/>
  <c r="T283" i="7" s="1"/>
  <c r="L361" i="7"/>
  <c r="K361" i="7"/>
  <c r="M361" i="7"/>
  <c r="N361" i="7"/>
  <c r="N368" i="7"/>
  <c r="T368" i="7" s="1"/>
  <c r="N452" i="7"/>
  <c r="K452" i="7"/>
  <c r="L452" i="7"/>
  <c r="M452" i="7"/>
  <c r="K459" i="7"/>
  <c r="L459" i="7"/>
  <c r="M459" i="7"/>
  <c r="N459" i="7"/>
  <c r="L550" i="7"/>
  <c r="M550" i="7"/>
  <c r="N550" i="7"/>
  <c r="K550" i="7"/>
  <c r="L562" i="7"/>
  <c r="M562" i="7"/>
  <c r="N562" i="7"/>
  <c r="K562" i="7"/>
  <c r="L596" i="7"/>
  <c r="M596" i="7"/>
  <c r="N596" i="7"/>
  <c r="K596" i="7"/>
  <c r="N758" i="7"/>
  <c r="T758" i="7" s="1"/>
  <c r="K758" i="7"/>
  <c r="L758" i="7"/>
  <c r="M758" i="7"/>
  <c r="M159" i="7"/>
  <c r="N159" i="7"/>
  <c r="K159" i="7"/>
  <c r="L159" i="7"/>
  <c r="N548" i="7"/>
  <c r="K548" i="7"/>
  <c r="L548" i="7"/>
  <c r="M548" i="7"/>
  <c r="K756" i="7"/>
  <c r="R756" i="7" s="1"/>
  <c r="N756" i="7"/>
  <c r="T756" i="7" s="1"/>
  <c r="L371" i="7"/>
  <c r="M371" i="7"/>
  <c r="K371" i="7"/>
  <c r="N371" i="7"/>
  <c r="N109" i="7"/>
  <c r="T109" i="7" s="1"/>
  <c r="K160" i="7"/>
  <c r="L160" i="7"/>
  <c r="M160" i="7"/>
  <c r="N160" i="7"/>
  <c r="N364" i="7"/>
  <c r="T364" i="7" s="1"/>
  <c r="N367" i="7"/>
  <c r="T367" i="7" s="1"/>
  <c r="N458" i="7"/>
  <c r="T458" i="7" s="1"/>
  <c r="N576" i="7"/>
  <c r="T576" i="7" s="1"/>
  <c r="N639" i="7"/>
  <c r="T639" i="7" s="1"/>
  <c r="L757" i="7"/>
  <c r="M757" i="7"/>
  <c r="N757" i="7"/>
  <c r="K757" i="7"/>
  <c r="H593" i="7"/>
  <c r="D193" i="4"/>
  <c r="I215" i="4"/>
  <c r="H215" i="4"/>
  <c r="D141" i="4"/>
  <c r="D61" i="4"/>
  <c r="A160" i="7"/>
  <c r="D150" i="4"/>
  <c r="A39" i="7"/>
  <c r="A364" i="7"/>
  <c r="A562" i="7"/>
  <c r="A40" i="7"/>
  <c r="A283" i="7"/>
  <c r="A561" i="7"/>
  <c r="A41" i="7"/>
  <c r="A35" i="7"/>
  <c r="A29" i="7"/>
  <c r="A23" i="7"/>
  <c r="A288" i="7"/>
  <c r="A365" i="7"/>
  <c r="A371" i="7"/>
  <c r="A451" i="7"/>
  <c r="A457" i="7"/>
  <c r="A577" i="7"/>
  <c r="A748" i="7"/>
  <c r="A98" i="7"/>
  <c r="A596" i="7"/>
  <c r="A34" i="7"/>
  <c r="A360" i="7"/>
  <c r="A452" i="7"/>
  <c r="A36" i="7"/>
  <c r="A30" i="7"/>
  <c r="A24" i="7"/>
  <c r="G36" i="4"/>
  <c r="H36" i="4"/>
  <c r="I36" i="4"/>
  <c r="J36" i="4"/>
  <c r="A159" i="7"/>
  <c r="A287" i="7"/>
  <c r="A363" i="7"/>
  <c r="A370" i="7"/>
  <c r="A456" i="7"/>
  <c r="A554" i="7"/>
  <c r="A570" i="7"/>
  <c r="A599" i="7"/>
  <c r="A737" i="7"/>
  <c r="A33" i="7"/>
  <c r="A367" i="7"/>
  <c r="A757" i="7"/>
  <c r="A22" i="7"/>
  <c r="A400" i="7"/>
  <c r="A576" i="7"/>
  <c r="A37" i="7"/>
  <c r="A31" i="7"/>
  <c r="A25" i="7"/>
  <c r="A158" i="7"/>
  <c r="A362" i="7"/>
  <c r="A369" i="7"/>
  <c r="A455" i="7"/>
  <c r="A465" i="7"/>
  <c r="A569" i="7"/>
  <c r="A598" i="7"/>
  <c r="A731" i="7"/>
  <c r="A21" i="7"/>
  <c r="A27" i="7"/>
  <c r="A28" i="7"/>
  <c r="A366" i="7"/>
  <c r="A639" i="7"/>
  <c r="A99" i="7"/>
  <c r="A38" i="7"/>
  <c r="A32" i="7"/>
  <c r="A26" i="7"/>
  <c r="A162" i="7"/>
  <c r="A361" i="7"/>
  <c r="A368" i="7"/>
  <c r="A454" i="7"/>
  <c r="A564" i="7"/>
  <c r="A597" i="7"/>
  <c r="A758" i="7"/>
  <c r="A700" i="7"/>
  <c r="A648" i="7"/>
  <c r="A552" i="7"/>
  <c r="A550" i="7"/>
  <c r="A555" i="7"/>
  <c r="A553" i="7"/>
  <c r="A549" i="7"/>
  <c r="A548" i="7"/>
  <c r="A547" i="7"/>
  <c r="A464" i="7"/>
  <c r="D187" i="4"/>
  <c r="A458" i="7"/>
  <c r="A461" i="7"/>
  <c r="A621" i="7"/>
  <c r="A459" i="7"/>
  <c r="J215" i="4"/>
  <c r="K215" i="4" s="1"/>
  <c r="A285" i="7"/>
  <c r="A109" i="7"/>
  <c r="A106" i="7"/>
  <c r="A105" i="7"/>
  <c r="H103" i="7"/>
  <c r="A756" i="7"/>
  <c r="H398" i="7"/>
  <c r="H20" i="7"/>
  <c r="D40" i="4"/>
  <c r="D185" i="4"/>
  <c r="D186" i="4"/>
  <c r="D139" i="4"/>
  <c r="D49" i="4"/>
  <c r="D22" i="4"/>
  <c r="R550" i="7" l="1"/>
  <c r="T555" i="7"/>
  <c r="T561" i="7"/>
  <c r="R757" i="7"/>
  <c r="T160" i="7"/>
  <c r="R548" i="7"/>
  <c r="S159" i="7"/>
  <c r="T596" i="7"/>
  <c r="R562" i="7"/>
  <c r="S459" i="7"/>
  <c r="S105" i="7"/>
  <c r="S748" i="7"/>
  <c r="T452" i="7"/>
  <c r="S597" i="7"/>
  <c r="T99" i="7"/>
  <c r="S737" i="7"/>
  <c r="R98" i="7"/>
  <c r="S451" i="7"/>
  <c r="S400" i="7"/>
  <c r="T371" i="7"/>
  <c r="R361" i="7"/>
  <c r="R547" i="7"/>
  <c r="T731" i="7"/>
  <c r="S158" i="7"/>
  <c r="R162" i="7"/>
  <c r="T737" i="7"/>
  <c r="S562" i="7"/>
  <c r="R598" i="7"/>
  <c r="T451" i="7"/>
  <c r="R452" i="7"/>
  <c r="S162" i="7"/>
  <c r="S550" i="7"/>
  <c r="T159" i="7"/>
  <c r="T748" i="7"/>
  <c r="S98" i="7"/>
  <c r="T400" i="7"/>
  <c r="S598" i="7"/>
  <c r="T98" i="7"/>
  <c r="S452" i="7"/>
  <c r="R160" i="7"/>
  <c r="S599" i="7"/>
  <c r="S561" i="7"/>
  <c r="S757" i="7"/>
  <c r="S548" i="7"/>
  <c r="T459" i="7"/>
  <c r="T757" i="7"/>
  <c r="T562" i="7"/>
  <c r="S547" i="7"/>
  <c r="T158" i="7"/>
  <c r="R159" i="7"/>
  <c r="S361" i="7"/>
  <c r="T547" i="7"/>
  <c r="R731" i="7"/>
  <c r="T597" i="7"/>
  <c r="R599" i="7"/>
  <c r="T598" i="7"/>
  <c r="T162" i="7"/>
  <c r="R400" i="7"/>
  <c r="R561" i="7"/>
  <c r="R371" i="7"/>
  <c r="T548" i="7"/>
  <c r="R758" i="7"/>
  <c r="R596" i="7"/>
  <c r="T550" i="7"/>
  <c r="T361" i="7"/>
  <c r="S731" i="7"/>
  <c r="R99" i="7"/>
  <c r="S160" i="7"/>
  <c r="S371" i="7"/>
  <c r="S758" i="7"/>
  <c r="S596" i="7"/>
  <c r="R459" i="7"/>
  <c r="T105" i="7"/>
  <c r="R748" i="7"/>
  <c r="R597" i="7"/>
  <c r="T599" i="7"/>
  <c r="R158" i="7"/>
  <c r="S99" i="7"/>
  <c r="R737" i="7"/>
  <c r="T621" i="7"/>
  <c r="R451" i="7"/>
  <c r="N566" i="7"/>
  <c r="T566" i="7" s="1"/>
  <c r="N559" i="7"/>
  <c r="K559" i="7"/>
  <c r="L545" i="7"/>
  <c r="M545" i="7"/>
  <c r="N545" i="7"/>
  <c r="L559" i="7"/>
  <c r="M559" i="7"/>
  <c r="N573" i="7"/>
  <c r="T573" i="7" s="1"/>
  <c r="K545" i="7"/>
  <c r="H182" i="4"/>
  <c r="I182" i="4"/>
  <c r="G182" i="4"/>
  <c r="N593" i="7"/>
  <c r="G193" i="4"/>
  <c r="G188" i="4" s="1"/>
  <c r="H193" i="4"/>
  <c r="H188" i="4" s="1"/>
  <c r="L593" i="7"/>
  <c r="I193" i="4"/>
  <c r="I188" i="4" s="1"/>
  <c r="M593" i="7"/>
  <c r="K593" i="7"/>
  <c r="J193" i="4"/>
  <c r="J188" i="4" s="1"/>
  <c r="K48" i="9"/>
  <c r="K49" i="9"/>
  <c r="J96" i="4"/>
  <c r="J94" i="4" s="1"/>
  <c r="J40" i="4"/>
  <c r="K40" i="4" s="1"/>
  <c r="H22" i="4"/>
  <c r="J139" i="4"/>
  <c r="K139" i="4" s="1"/>
  <c r="I22" i="4"/>
  <c r="J54" i="4"/>
  <c r="J78" i="4"/>
  <c r="J75" i="4" s="1"/>
  <c r="J73" i="4" s="1"/>
  <c r="J187" i="4"/>
  <c r="J51" i="4"/>
  <c r="J22" i="4"/>
  <c r="K22" i="4" s="1"/>
  <c r="J140" i="4"/>
  <c r="N398" i="7"/>
  <c r="J185" i="4"/>
  <c r="K185" i="4" s="1"/>
  <c r="J49" i="4"/>
  <c r="K49" i="4" s="1"/>
  <c r="H54" i="4"/>
  <c r="H185" i="4"/>
  <c r="I96" i="4"/>
  <c r="M398" i="7"/>
  <c r="H51" i="4"/>
  <c r="H140" i="4"/>
  <c r="H96" i="4"/>
  <c r="H139" i="4"/>
  <c r="I51" i="4"/>
  <c r="H49" i="4"/>
  <c r="I140" i="4"/>
  <c r="I185" i="4"/>
  <c r="J61" i="4"/>
  <c r="I78" i="4"/>
  <c r="I40" i="4"/>
  <c r="H78" i="4"/>
  <c r="I49" i="4"/>
  <c r="L398" i="7"/>
  <c r="I187" i="4"/>
  <c r="I139" i="4"/>
  <c r="H40" i="4"/>
  <c r="I54" i="4"/>
  <c r="G140" i="4"/>
  <c r="A20" i="7"/>
  <c r="A103" i="7"/>
  <c r="G96" i="4"/>
  <c r="G139" i="4"/>
  <c r="G40" i="4"/>
  <c r="G49" i="4"/>
  <c r="G78" i="4"/>
  <c r="K398" i="7"/>
  <c r="G185" i="4"/>
  <c r="G51" i="4"/>
  <c r="G22" i="4"/>
  <c r="G54" i="4"/>
  <c r="G187" i="4"/>
  <c r="J141" i="4"/>
  <c r="I61" i="4"/>
  <c r="G61" i="4"/>
  <c r="I141" i="4"/>
  <c r="G141" i="4"/>
  <c r="H61" i="4"/>
  <c r="H141" i="4"/>
  <c r="A573" i="7"/>
  <c r="A398" i="7"/>
  <c r="H187" i="4"/>
  <c r="N103" i="7"/>
  <c r="M103" i="7"/>
  <c r="I150" i="4"/>
  <c r="I147" i="4" s="1"/>
  <c r="J150" i="4"/>
  <c r="J147" i="4" s="1"/>
  <c r="G150" i="4"/>
  <c r="G147" i="4" s="1"/>
  <c r="H150" i="4"/>
  <c r="H147" i="4" s="1"/>
  <c r="L103" i="7"/>
  <c r="K103" i="7"/>
  <c r="J44" i="4"/>
  <c r="N20" i="7"/>
  <c r="K20" i="7"/>
  <c r="K18" i="7" s="1"/>
  <c r="J186" i="4"/>
  <c r="K186" i="4" s="1"/>
  <c r="L20" i="7"/>
  <c r="M20" i="7"/>
  <c r="J169" i="4"/>
  <c r="J167" i="4" s="1"/>
  <c r="H92" i="4"/>
  <c r="H44" i="4"/>
  <c r="G186" i="4"/>
  <c r="H186" i="4"/>
  <c r="G169" i="4"/>
  <c r="G167" i="4" s="1"/>
  <c r="G92" i="4"/>
  <c r="I186" i="4"/>
  <c r="J58" i="4"/>
  <c r="J56" i="4" s="1"/>
  <c r="J181" i="4"/>
  <c r="I154" i="4"/>
  <c r="I151" i="4" s="1"/>
  <c r="I38" i="4"/>
  <c r="G44" i="4"/>
  <c r="H169" i="4"/>
  <c r="H167" i="4" s="1"/>
  <c r="J92" i="4"/>
  <c r="J90" i="4" s="1"/>
  <c r="I92" i="4"/>
  <c r="J38" i="4"/>
  <c r="G58" i="4"/>
  <c r="G56" i="4" s="1"/>
  <c r="I181" i="4"/>
  <c r="G62" i="4"/>
  <c r="H154" i="4"/>
  <c r="H151" i="4" s="1"/>
  <c r="H72" i="4"/>
  <c r="I62" i="4"/>
  <c r="J72" i="4"/>
  <c r="G38" i="4"/>
  <c r="H38" i="4"/>
  <c r="I44" i="4"/>
  <c r="I169" i="4"/>
  <c r="I167" i="4" s="1"/>
  <c r="H58" i="4"/>
  <c r="H56" i="4" s="1"/>
  <c r="G181" i="4"/>
  <c r="H62" i="4"/>
  <c r="J154" i="4"/>
  <c r="J151" i="4" s="1"/>
  <c r="I72" i="4"/>
  <c r="I58" i="4"/>
  <c r="I56" i="4" s="1"/>
  <c r="H181" i="4"/>
  <c r="J62" i="4"/>
  <c r="G154" i="4"/>
  <c r="G151" i="4" s="1"/>
  <c r="G72" i="4"/>
  <c r="R103" i="7" l="1"/>
  <c r="T103" i="7"/>
  <c r="R593" i="7"/>
  <c r="R398" i="7"/>
  <c r="S398" i="7"/>
  <c r="S545" i="7"/>
  <c r="R20" i="7"/>
  <c r="T398" i="7"/>
  <c r="T593" i="7"/>
  <c r="S559" i="7"/>
  <c r="T20" i="7"/>
  <c r="S20" i="7"/>
  <c r="S103" i="7"/>
  <c r="S593" i="7"/>
  <c r="R559" i="7"/>
  <c r="T545" i="7"/>
  <c r="T559" i="7"/>
  <c r="R545" i="7"/>
  <c r="J88" i="4"/>
  <c r="L269" i="3"/>
  <c r="M18" i="7"/>
  <c r="L18" i="7"/>
  <c r="R18" i="7" s="1"/>
  <c r="L271" i="3"/>
  <c r="N18" i="7"/>
  <c r="J136" i="4"/>
  <c r="J130" i="4" s="1"/>
  <c r="I136" i="4"/>
  <c r="H136" i="4"/>
  <c r="G136" i="4"/>
  <c r="K269" i="3"/>
  <c r="K271" i="3"/>
  <c r="I269" i="3"/>
  <c r="I271" i="3"/>
  <c r="H183" i="4"/>
  <c r="J183" i="4"/>
  <c r="G59" i="4"/>
  <c r="G183" i="4"/>
  <c r="H59" i="4"/>
  <c r="J59" i="4"/>
  <c r="K187" i="4"/>
  <c r="I183" i="4"/>
  <c r="I59" i="4"/>
  <c r="K193" i="4"/>
  <c r="S18" i="7" l="1"/>
  <c r="T18" i="7"/>
  <c r="J620" i="7"/>
  <c r="J615" i="7" s="1"/>
  <c r="H236" i="3" s="1"/>
  <c r="K620" i="7"/>
  <c r="L620" i="7"/>
  <c r="M620" i="7"/>
  <c r="H620" i="7"/>
  <c r="M746" i="7"/>
  <c r="L746" i="7"/>
  <c r="K746" i="7"/>
  <c r="R746" i="7" l="1"/>
  <c r="R620" i="7"/>
  <c r="S620" i="7"/>
  <c r="S746" i="7"/>
  <c r="L615" i="7"/>
  <c r="M615" i="7"/>
  <c r="K615" i="7"/>
  <c r="A620" i="7"/>
  <c r="H615" i="7"/>
  <c r="J101" i="7"/>
  <c r="I41" i="3"/>
  <c r="J41" i="3"/>
  <c r="M101" i="7"/>
  <c r="D23" i="9"/>
  <c r="D24" i="9"/>
  <c r="N620" i="7"/>
  <c r="T620" i="7" s="1"/>
  <c r="F76" i="9"/>
  <c r="F292" i="3"/>
  <c r="F290" i="3" s="1"/>
  <c r="H292" i="3"/>
  <c r="H290" i="3" s="1"/>
  <c r="N769" i="7"/>
  <c r="N770" i="7"/>
  <c r="N771" i="7"/>
  <c r="N772" i="7"/>
  <c r="N773" i="7"/>
  <c r="N774" i="7"/>
  <c r="N775" i="7"/>
  <c r="I769" i="7"/>
  <c r="I770" i="7"/>
  <c r="I771" i="7"/>
  <c r="I772" i="7"/>
  <c r="I773" i="7"/>
  <c r="I774" i="7"/>
  <c r="I775" i="7"/>
  <c r="I768" i="7"/>
  <c r="E140" i="4"/>
  <c r="G292" i="3"/>
  <c r="G290" i="3" s="1"/>
  <c r="G289" i="3"/>
  <c r="G287" i="3" s="1"/>
  <c r="N729" i="7"/>
  <c r="N647" i="7"/>
  <c r="I647" i="7"/>
  <c r="I640" i="7"/>
  <c r="I641" i="7"/>
  <c r="I642" i="7"/>
  <c r="F203" i="4"/>
  <c r="F188" i="4"/>
  <c r="E66" i="4"/>
  <c r="E78" i="4"/>
  <c r="E75" i="4" s="1"/>
  <c r="N68" i="7"/>
  <c r="T68" i="7" s="1"/>
  <c r="I81" i="7"/>
  <c r="I82" i="7"/>
  <c r="I83" i="7"/>
  <c r="I84" i="7"/>
  <c r="I85" i="7"/>
  <c r="I86" i="7"/>
  <c r="I87" i="7"/>
  <c r="I80" i="7"/>
  <c r="E51" i="4"/>
  <c r="E54" i="4"/>
  <c r="J735" i="7"/>
  <c r="J733" i="7" s="1"/>
  <c r="K735" i="7"/>
  <c r="L735" i="7"/>
  <c r="M735" i="7"/>
  <c r="H735" i="7"/>
  <c r="H239" i="3"/>
  <c r="J636" i="7"/>
  <c r="J635" i="7" s="1"/>
  <c r="J647" i="7"/>
  <c r="H251" i="3" s="1"/>
  <c r="H249" i="3" s="1"/>
  <c r="J729" i="7"/>
  <c r="J753" i="7"/>
  <c r="M647" i="7"/>
  <c r="K647" i="7"/>
  <c r="J78" i="7"/>
  <c r="J68" i="7" s="1"/>
  <c r="J156" i="7"/>
  <c r="M156" i="7"/>
  <c r="I348" i="7"/>
  <c r="J226" i="3"/>
  <c r="K239" i="3"/>
  <c r="L729" i="7"/>
  <c r="J766" i="7"/>
  <c r="J764" i="7" s="1"/>
  <c r="K769" i="7"/>
  <c r="K773" i="7"/>
  <c r="L774" i="7"/>
  <c r="D68" i="4"/>
  <c r="E24" i="4"/>
  <c r="D26" i="4"/>
  <c r="D24" i="4" s="1"/>
  <c r="E27" i="4"/>
  <c r="D29" i="4"/>
  <c r="D27" i="4" s="1"/>
  <c r="E79" i="4"/>
  <c r="E83" i="4"/>
  <c r="D83" i="4"/>
  <c r="E100" i="4"/>
  <c r="E104" i="4"/>
  <c r="E114" i="4"/>
  <c r="E108" i="4" s="1"/>
  <c r="D116" i="4"/>
  <c r="D114" i="4" s="1"/>
  <c r="D117" i="4"/>
  <c r="D118" i="4"/>
  <c r="E125" i="4"/>
  <c r="E119" i="4" s="1"/>
  <c r="D127" i="4"/>
  <c r="D125" i="4" s="1"/>
  <c r="D128" i="4"/>
  <c r="D129" i="4"/>
  <c r="E132" i="4"/>
  <c r="E142" i="4"/>
  <c r="F154" i="4"/>
  <c r="E157" i="4"/>
  <c r="E160" i="4"/>
  <c r="E164" i="4"/>
  <c r="D166" i="4"/>
  <c r="D170" i="4"/>
  <c r="D173" i="4"/>
  <c r="J173" i="4" s="1"/>
  <c r="F194" i="4"/>
  <c r="F200" i="4"/>
  <c r="F213" i="4"/>
  <c r="F211" i="4" s="1"/>
  <c r="G213" i="4"/>
  <c r="G211" i="4" s="1"/>
  <c r="H213" i="4"/>
  <c r="I213" i="4"/>
  <c r="I211" i="4" s="1"/>
  <c r="J213" i="4"/>
  <c r="K213" i="4" s="1"/>
  <c r="D214" i="4"/>
  <c r="D218" i="4"/>
  <c r="I218" i="4" s="1"/>
  <c r="F219" i="4"/>
  <c r="F216" i="4" s="1"/>
  <c r="D221" i="4"/>
  <c r="G221" i="4" s="1"/>
  <c r="D222" i="4"/>
  <c r="J222" i="4" s="1"/>
  <c r="D223" i="4"/>
  <c r="F224" i="4"/>
  <c r="D226" i="4"/>
  <c r="H226" i="4" s="1"/>
  <c r="H224" i="4" s="1"/>
  <c r="F227" i="4"/>
  <c r="D230" i="4"/>
  <c r="G230" i="4" s="1"/>
  <c r="D231" i="4"/>
  <c r="J231" i="4" s="1"/>
  <c r="D232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/>
  <c r="F49" i="3"/>
  <c r="F50" i="3"/>
  <c r="G54" i="3"/>
  <c r="H54" i="3"/>
  <c r="F56" i="3"/>
  <c r="F54" i="3" s="1"/>
  <c r="G57" i="3"/>
  <c r="H57" i="3"/>
  <c r="F59" i="3"/>
  <c r="F57" i="3" s="1"/>
  <c r="G60" i="3"/>
  <c r="H60" i="3"/>
  <c r="F62" i="3"/>
  <c r="F60" i="3" s="1"/>
  <c r="G63" i="3"/>
  <c r="H63" i="3"/>
  <c r="F65" i="3"/>
  <c r="F63" i="3"/>
  <c r="G71" i="3"/>
  <c r="H71" i="3"/>
  <c r="F73" i="3"/>
  <c r="F74" i="3"/>
  <c r="F75" i="3"/>
  <c r="G76" i="3"/>
  <c r="H76" i="3"/>
  <c r="F78" i="3"/>
  <c r="F76" i="3" s="1"/>
  <c r="G79" i="3"/>
  <c r="H79" i="3"/>
  <c r="F81" i="3"/>
  <c r="F82" i="3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 s="1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21" i="9"/>
  <c r="D22" i="9"/>
  <c r="E25" i="9"/>
  <c r="D26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E51" i="9"/>
  <c r="E50" i="9" s="1"/>
  <c r="D52" i="9"/>
  <c r="D53" i="9"/>
  <c r="E55" i="9"/>
  <c r="E54" i="9" s="1"/>
  <c r="D56" i="9"/>
  <c r="D57" i="9"/>
  <c r="D58" i="9"/>
  <c r="D59" i="9"/>
  <c r="D62" i="9"/>
  <c r="F63" i="9"/>
  <c r="D64" i="9"/>
  <c r="E65" i="9"/>
  <c r="D66" i="9"/>
  <c r="F67" i="9"/>
  <c r="D68" i="9"/>
  <c r="D70" i="9"/>
  <c r="E71" i="9"/>
  <c r="E69" i="9" s="1"/>
  <c r="D72" i="9"/>
  <c r="D73" i="9"/>
  <c r="D74" i="9"/>
  <c r="D75" i="9"/>
  <c r="D77" i="9"/>
  <c r="D78" i="9"/>
  <c r="F80" i="9"/>
  <c r="D81" i="9"/>
  <c r="E82" i="9"/>
  <c r="D83" i="9"/>
  <c r="E84" i="9"/>
  <c r="D85" i="9"/>
  <c r="D86" i="9"/>
  <c r="D87" i="9"/>
  <c r="D88" i="9"/>
  <c r="E89" i="9"/>
  <c r="D90" i="9"/>
  <c r="D91" i="9"/>
  <c r="D92" i="9"/>
  <c r="D96" i="9"/>
  <c r="G96" i="9" s="1"/>
  <c r="D97" i="9"/>
  <c r="G97" i="9" s="1"/>
  <c r="D98" i="9"/>
  <c r="G98" i="9" s="1"/>
  <c r="D99" i="9"/>
  <c r="G99" i="9" s="1"/>
  <c r="D100" i="9"/>
  <c r="G100" i="9" s="1"/>
  <c r="D101" i="9"/>
  <c r="G101" i="9" s="1"/>
  <c r="E102" i="9"/>
  <c r="D103" i="9"/>
  <c r="D104" i="9"/>
  <c r="D105" i="9"/>
  <c r="D106" i="9"/>
  <c r="D107" i="9"/>
  <c r="D108" i="9"/>
  <c r="D109" i="9"/>
  <c r="D110" i="9"/>
  <c r="D111" i="9"/>
  <c r="D113" i="9"/>
  <c r="D114" i="9"/>
  <c r="D115" i="9"/>
  <c r="D116" i="9"/>
  <c r="D118" i="9"/>
  <c r="D119" i="9"/>
  <c r="D121" i="9"/>
  <c r="D122" i="9"/>
  <c r="E123" i="9"/>
  <c r="D124" i="9"/>
  <c r="D125" i="9"/>
  <c r="F126" i="9"/>
  <c r="D127" i="9"/>
  <c r="D128" i="9"/>
  <c r="E129" i="9"/>
  <c r="D130" i="9"/>
  <c r="L647" i="7"/>
  <c r="M744" i="7"/>
  <c r="I239" i="3"/>
  <c r="D78" i="4"/>
  <c r="D66" i="4"/>
  <c r="K66" i="4" s="1"/>
  <c r="D140" i="4"/>
  <c r="K140" i="4" s="1"/>
  <c r="K61" i="4"/>
  <c r="L156" i="7"/>
  <c r="D132" i="4"/>
  <c r="D58" i="4"/>
  <c r="D62" i="4"/>
  <c r="K62" i="4" s="1"/>
  <c r="H96" i="7"/>
  <c r="F226" i="3"/>
  <c r="D181" i="4"/>
  <c r="K181" i="4" s="1"/>
  <c r="D38" i="4"/>
  <c r="K38" i="4" s="1"/>
  <c r="D154" i="4"/>
  <c r="K154" i="4" s="1"/>
  <c r="D157" i="4"/>
  <c r="D92" i="4"/>
  <c r="D54" i="4"/>
  <c r="K54" i="4" s="1"/>
  <c r="J290" i="3"/>
  <c r="J292" i="3"/>
  <c r="K190" i="4"/>
  <c r="H396" i="7"/>
  <c r="J289" i="3"/>
  <c r="J287" i="3" s="1"/>
  <c r="H78" i="7"/>
  <c r="H753" i="7"/>
  <c r="H647" i="7"/>
  <c r="D36" i="4"/>
  <c r="K36" i="4" s="1"/>
  <c r="M729" i="7"/>
  <c r="S729" i="7" s="1"/>
  <c r="K729" i="7"/>
  <c r="F289" i="3"/>
  <c r="F287" i="3" s="1"/>
  <c r="H729" i="7"/>
  <c r="H636" i="7"/>
  <c r="D44" i="4"/>
  <c r="K44" i="4" s="1"/>
  <c r="D51" i="4"/>
  <c r="K51" i="4" s="1"/>
  <c r="K141" i="4"/>
  <c r="J298" i="3"/>
  <c r="J296" i="3" s="1"/>
  <c r="H433" i="7"/>
  <c r="L636" i="7"/>
  <c r="K753" i="7"/>
  <c r="M636" i="7"/>
  <c r="K226" i="3"/>
  <c r="M753" i="7"/>
  <c r="K636" i="7"/>
  <c r="I298" i="3"/>
  <c r="I296" i="3" s="1"/>
  <c r="I226" i="3"/>
  <c r="L753" i="7"/>
  <c r="K290" i="3"/>
  <c r="K292" i="3"/>
  <c r="K433" i="7"/>
  <c r="K358" i="7"/>
  <c r="M433" i="7"/>
  <c r="L433" i="7"/>
  <c r="L358" i="7"/>
  <c r="I290" i="3"/>
  <c r="I292" i="3"/>
  <c r="M358" i="7"/>
  <c r="K78" i="7"/>
  <c r="M96" i="7"/>
  <c r="K156" i="7"/>
  <c r="K289" i="3"/>
  <c r="K287" i="3" s="1"/>
  <c r="L78" i="7"/>
  <c r="J167" i="3"/>
  <c r="J165" i="3" s="1"/>
  <c r="K396" i="7"/>
  <c r="L96" i="7"/>
  <c r="D72" i="4"/>
  <c r="K72" i="4" s="1"/>
  <c r="I289" i="3"/>
  <c r="I287" i="3" s="1"/>
  <c r="K167" i="3"/>
  <c r="K165" i="3" s="1"/>
  <c r="K96" i="7"/>
  <c r="M78" i="7"/>
  <c r="L770" i="7"/>
  <c r="M770" i="7"/>
  <c r="D37" i="4"/>
  <c r="D43" i="4"/>
  <c r="D35" i="4"/>
  <c r="D39" i="4"/>
  <c r="M772" i="7"/>
  <c r="K772" i="7"/>
  <c r="M773" i="7"/>
  <c r="M769" i="7"/>
  <c r="M775" i="7"/>
  <c r="L772" i="7"/>
  <c r="L769" i="7"/>
  <c r="K775" i="7"/>
  <c r="L775" i="7"/>
  <c r="L773" i="7"/>
  <c r="L771" i="7"/>
  <c r="K770" i="7"/>
  <c r="K774" i="7"/>
  <c r="D65" i="4"/>
  <c r="M774" i="7"/>
  <c r="K771" i="7"/>
  <c r="M771" i="7"/>
  <c r="S771" i="7" s="1"/>
  <c r="K21" i="3"/>
  <c r="I21" i="3"/>
  <c r="N768" i="7"/>
  <c r="D21" i="4"/>
  <c r="H766" i="7"/>
  <c r="L744" i="7"/>
  <c r="J239" i="3"/>
  <c r="K298" i="3"/>
  <c r="K296" i="3" s="1"/>
  <c r="K744" i="7"/>
  <c r="L290" i="3"/>
  <c r="D200" i="4"/>
  <c r="D79" i="4"/>
  <c r="I232" i="4"/>
  <c r="D142" i="4"/>
  <c r="R358" i="7" l="1"/>
  <c r="F79" i="3"/>
  <c r="F190" i="3"/>
  <c r="F265" i="3"/>
  <c r="F280" i="3"/>
  <c r="R647" i="7"/>
  <c r="F257" i="3"/>
  <c r="S774" i="7"/>
  <c r="F136" i="3"/>
  <c r="S770" i="7"/>
  <c r="R735" i="7"/>
  <c r="R78" i="7"/>
  <c r="R753" i="7"/>
  <c r="S636" i="7"/>
  <c r="S769" i="7"/>
  <c r="R769" i="7"/>
  <c r="R775" i="7"/>
  <c r="S773" i="7"/>
  <c r="S753" i="7"/>
  <c r="S735" i="7"/>
  <c r="T729" i="7"/>
  <c r="T775" i="7"/>
  <c r="T769" i="7"/>
  <c r="R156" i="7"/>
  <c r="S744" i="7"/>
  <c r="R774" i="7"/>
  <c r="T647" i="7"/>
  <c r="T770" i="7"/>
  <c r="R772" i="7"/>
  <c r="S433" i="7"/>
  <c r="R615" i="7"/>
  <c r="R96" i="7"/>
  <c r="S647" i="7"/>
  <c r="R744" i="7"/>
  <c r="R771" i="7"/>
  <c r="S775" i="7"/>
  <c r="S358" i="7"/>
  <c r="R636" i="7"/>
  <c r="T771" i="7"/>
  <c r="S78" i="7"/>
  <c r="R729" i="7"/>
  <c r="T772" i="7"/>
  <c r="S772" i="7"/>
  <c r="R770" i="7"/>
  <c r="S96" i="7"/>
  <c r="R433" i="7"/>
  <c r="T773" i="7"/>
  <c r="S615" i="7"/>
  <c r="R773" i="7"/>
  <c r="S156" i="7"/>
  <c r="T774" i="7"/>
  <c r="H214" i="4"/>
  <c r="G214" i="4"/>
  <c r="I214" i="4"/>
  <c r="G70" i="9"/>
  <c r="H70" i="9"/>
  <c r="I70" i="9"/>
  <c r="I111" i="9"/>
  <c r="J111" i="9"/>
  <c r="H111" i="9"/>
  <c r="G111" i="9"/>
  <c r="G39" i="9"/>
  <c r="H39" i="9"/>
  <c r="I39" i="9"/>
  <c r="J39" i="9"/>
  <c r="I121" i="9"/>
  <c r="J121" i="9"/>
  <c r="H121" i="9"/>
  <c r="G121" i="9"/>
  <c r="G113" i="9"/>
  <c r="H113" i="9"/>
  <c r="I113" i="9"/>
  <c r="J113" i="9"/>
  <c r="J106" i="9"/>
  <c r="G106" i="9"/>
  <c r="H106" i="9"/>
  <c r="I106" i="9"/>
  <c r="I85" i="9"/>
  <c r="H85" i="9"/>
  <c r="J85" i="9"/>
  <c r="G85" i="9"/>
  <c r="I46" i="9"/>
  <c r="J46" i="9"/>
  <c r="G46" i="9"/>
  <c r="H46" i="9"/>
  <c r="I40" i="9"/>
  <c r="J40" i="9"/>
  <c r="H40" i="9"/>
  <c r="G40" i="9"/>
  <c r="I34" i="9"/>
  <c r="H34" i="9"/>
  <c r="J34" i="9"/>
  <c r="G34" i="9"/>
  <c r="G33" i="9"/>
  <c r="H33" i="9"/>
  <c r="I33" i="9"/>
  <c r="J33" i="9"/>
  <c r="I114" i="9"/>
  <c r="H114" i="9"/>
  <c r="J114" i="9"/>
  <c r="G114" i="9"/>
  <c r="G107" i="9"/>
  <c r="H107" i="9"/>
  <c r="I107" i="9"/>
  <c r="J107" i="9"/>
  <c r="J86" i="9"/>
  <c r="G86" i="9"/>
  <c r="H86" i="9"/>
  <c r="I86" i="9"/>
  <c r="J47" i="9"/>
  <c r="G47" i="9"/>
  <c r="H47" i="9"/>
  <c r="I47" i="9"/>
  <c r="G41" i="9"/>
  <c r="J41" i="9"/>
  <c r="H41" i="9"/>
  <c r="I41" i="9"/>
  <c r="G35" i="9"/>
  <c r="H35" i="9"/>
  <c r="J35" i="9"/>
  <c r="I35" i="9"/>
  <c r="G26" i="9"/>
  <c r="G25" i="9" s="1"/>
  <c r="H26" i="9"/>
  <c r="I26" i="9"/>
  <c r="I25" i="9" s="1"/>
  <c r="J26" i="9"/>
  <c r="G45" i="9"/>
  <c r="H45" i="9"/>
  <c r="I45" i="9"/>
  <c r="J45" i="9"/>
  <c r="I108" i="9"/>
  <c r="J108" i="9"/>
  <c r="H108" i="9"/>
  <c r="G108" i="9"/>
  <c r="G87" i="9"/>
  <c r="H87" i="9"/>
  <c r="I87" i="9"/>
  <c r="J87" i="9"/>
  <c r="G42" i="9"/>
  <c r="H42" i="9"/>
  <c r="I42" i="9"/>
  <c r="J42" i="9"/>
  <c r="G36" i="9"/>
  <c r="H36" i="9"/>
  <c r="I36" i="9"/>
  <c r="J36" i="9"/>
  <c r="K36" i="9" s="1"/>
  <c r="G30" i="9"/>
  <c r="H30" i="9"/>
  <c r="I30" i="9"/>
  <c r="J30" i="9"/>
  <c r="I23" i="9"/>
  <c r="J23" i="9"/>
  <c r="H23" i="9"/>
  <c r="G23" i="9"/>
  <c r="G103" i="9"/>
  <c r="H103" i="9"/>
  <c r="J103" i="9"/>
  <c r="I103" i="9"/>
  <c r="G52" i="9"/>
  <c r="H52" i="9"/>
  <c r="J52" i="9"/>
  <c r="I52" i="9"/>
  <c r="I43" i="9"/>
  <c r="J43" i="9"/>
  <c r="H43" i="9"/>
  <c r="G43" i="9"/>
  <c r="I37" i="9"/>
  <c r="J37" i="9"/>
  <c r="H37" i="9"/>
  <c r="G37" i="9"/>
  <c r="I31" i="9"/>
  <c r="J31" i="9"/>
  <c r="H31" i="9"/>
  <c r="G31" i="9"/>
  <c r="J24" i="9"/>
  <c r="G24" i="9"/>
  <c r="H24" i="9"/>
  <c r="I24" i="9"/>
  <c r="G119" i="9"/>
  <c r="H119" i="9"/>
  <c r="I119" i="9"/>
  <c r="J119" i="9"/>
  <c r="I105" i="9"/>
  <c r="J105" i="9"/>
  <c r="H105" i="9"/>
  <c r="G105" i="9"/>
  <c r="H22" i="9"/>
  <c r="I22" i="9"/>
  <c r="G115" i="9"/>
  <c r="H115" i="9"/>
  <c r="J115" i="9"/>
  <c r="I115" i="9"/>
  <c r="G116" i="9"/>
  <c r="H116" i="9"/>
  <c r="I116" i="9"/>
  <c r="J116" i="9"/>
  <c r="G109" i="9"/>
  <c r="H109" i="9"/>
  <c r="J109" i="9"/>
  <c r="I109" i="9"/>
  <c r="I88" i="9"/>
  <c r="J88" i="9"/>
  <c r="H88" i="9"/>
  <c r="G88" i="9"/>
  <c r="J118" i="9"/>
  <c r="G118" i="9"/>
  <c r="H118" i="9"/>
  <c r="I118" i="9"/>
  <c r="G110" i="9"/>
  <c r="H110" i="9"/>
  <c r="I110" i="9"/>
  <c r="J110" i="9"/>
  <c r="G104" i="9"/>
  <c r="H104" i="9"/>
  <c r="I104" i="9"/>
  <c r="J104" i="9"/>
  <c r="G53" i="9"/>
  <c r="H53" i="9"/>
  <c r="I53" i="9"/>
  <c r="J53" i="9"/>
  <c r="J44" i="9"/>
  <c r="G44" i="9"/>
  <c r="H44" i="9"/>
  <c r="I44" i="9"/>
  <c r="J38" i="9"/>
  <c r="G38" i="9"/>
  <c r="H38" i="9"/>
  <c r="I38" i="9"/>
  <c r="J32" i="9"/>
  <c r="G32" i="9"/>
  <c r="H32" i="9"/>
  <c r="I32" i="9"/>
  <c r="D25" i="9"/>
  <c r="E139" i="4"/>
  <c r="E141" i="4"/>
  <c r="E150" i="4"/>
  <c r="E147" i="4" s="1"/>
  <c r="L768" i="7"/>
  <c r="E94" i="9"/>
  <c r="E93" i="9" s="1"/>
  <c r="E79" i="9" s="1"/>
  <c r="I101" i="9"/>
  <c r="H101" i="9"/>
  <c r="I99" i="9"/>
  <c r="H99" i="9"/>
  <c r="I96" i="9"/>
  <c r="H96" i="9"/>
  <c r="H97" i="9"/>
  <c r="I97" i="9"/>
  <c r="H100" i="9"/>
  <c r="I100" i="9"/>
  <c r="G69" i="3"/>
  <c r="H188" i="3"/>
  <c r="H69" i="3"/>
  <c r="F101" i="3"/>
  <c r="F24" i="3"/>
  <c r="F115" i="3"/>
  <c r="F47" i="3"/>
  <c r="F45" i="3" s="1"/>
  <c r="F97" i="3"/>
  <c r="F253" i="3"/>
  <c r="D21" i="9"/>
  <c r="J39" i="4"/>
  <c r="K39" i="4" s="1"/>
  <c r="J65" i="4"/>
  <c r="K65" i="4" s="1"/>
  <c r="J21" i="4"/>
  <c r="J19" i="4" s="1"/>
  <c r="J17" i="4" s="1"/>
  <c r="J43" i="4"/>
  <c r="J41" i="4" s="1"/>
  <c r="J37" i="4"/>
  <c r="K37" i="4" s="1"/>
  <c r="N615" i="7"/>
  <c r="T615" i="7" s="1"/>
  <c r="J68" i="4"/>
  <c r="K68" i="4" s="1"/>
  <c r="J35" i="4"/>
  <c r="K35" i="4" s="1"/>
  <c r="I39" i="4"/>
  <c r="J224" i="3"/>
  <c r="K230" i="3"/>
  <c r="J225" i="3"/>
  <c r="H68" i="4"/>
  <c r="M431" i="7"/>
  <c r="J236" i="3"/>
  <c r="H65" i="4"/>
  <c r="I35" i="4"/>
  <c r="L431" i="7"/>
  <c r="J301" i="3"/>
  <c r="J299" i="3" s="1"/>
  <c r="J221" i="3"/>
  <c r="J219" i="3" s="1"/>
  <c r="M635" i="7"/>
  <c r="K225" i="3"/>
  <c r="K152" i="3"/>
  <c r="K150" i="3" s="1"/>
  <c r="K148" i="3" s="1"/>
  <c r="M154" i="7"/>
  <c r="I68" i="4"/>
  <c r="M94" i="7"/>
  <c r="M751" i="7"/>
  <c r="J68" i="3"/>
  <c r="J66" i="3" s="1"/>
  <c r="J52" i="3" s="1"/>
  <c r="K251" i="3"/>
  <c r="K249" i="3" s="1"/>
  <c r="K247" i="3" s="1"/>
  <c r="K236" i="3"/>
  <c r="H35" i="4"/>
  <c r="H37" i="4"/>
  <c r="M543" i="7"/>
  <c r="H43" i="4"/>
  <c r="L733" i="7"/>
  <c r="K39" i="3"/>
  <c r="I37" i="4"/>
  <c r="M733" i="7"/>
  <c r="I43" i="4"/>
  <c r="I65" i="4"/>
  <c r="J28" i="3"/>
  <c r="J230" i="3"/>
  <c r="L645" i="7"/>
  <c r="H39" i="4"/>
  <c r="K28" i="3"/>
  <c r="J38" i="3"/>
  <c r="J152" i="3"/>
  <c r="J150" i="3" s="1"/>
  <c r="J148" i="3" s="1"/>
  <c r="K224" i="3"/>
  <c r="J246" i="3"/>
  <c r="J244" i="3" s="1"/>
  <c r="K751" i="7"/>
  <c r="G43" i="4"/>
  <c r="I236" i="3"/>
  <c r="G68" i="4"/>
  <c r="I32" i="3"/>
  <c r="H301" i="3"/>
  <c r="H299" i="3" s="1"/>
  <c r="J543" i="7"/>
  <c r="G39" i="4"/>
  <c r="I230" i="3"/>
  <c r="K94" i="7"/>
  <c r="K543" i="7"/>
  <c r="G35" i="4"/>
  <c r="I181" i="3"/>
  <c r="I179" i="3" s="1"/>
  <c r="I152" i="3"/>
  <c r="I150" i="3" s="1"/>
  <c r="J154" i="7"/>
  <c r="J130" i="7" s="1"/>
  <c r="G37" i="4"/>
  <c r="I68" i="3"/>
  <c r="I66" i="3" s="1"/>
  <c r="I52" i="3" s="1"/>
  <c r="I246" i="3"/>
  <c r="I244" i="3" s="1"/>
  <c r="I225" i="3"/>
  <c r="G65" i="4"/>
  <c r="K645" i="7"/>
  <c r="K733" i="7"/>
  <c r="K122" i="9"/>
  <c r="I98" i="9"/>
  <c r="J98" i="9"/>
  <c r="H98" i="9"/>
  <c r="I83" i="9"/>
  <c r="J83" i="9"/>
  <c r="H83" i="9"/>
  <c r="G83" i="9"/>
  <c r="G82" i="9" s="1"/>
  <c r="J75" i="9"/>
  <c r="D67" i="9"/>
  <c r="G62" i="9"/>
  <c r="G61" i="9" s="1"/>
  <c r="G59" i="9"/>
  <c r="H59" i="9"/>
  <c r="I59" i="9"/>
  <c r="J59" i="9"/>
  <c r="K130" i="9"/>
  <c r="K124" i="9"/>
  <c r="I90" i="9"/>
  <c r="J90" i="9"/>
  <c r="G90" i="9"/>
  <c r="H90" i="9"/>
  <c r="G81" i="9"/>
  <c r="G80" i="9" s="1"/>
  <c r="H81" i="9"/>
  <c r="I81" i="9"/>
  <c r="I80" i="9" s="1"/>
  <c r="J81" i="9"/>
  <c r="J58" i="9"/>
  <c r="G58" i="9"/>
  <c r="H58" i="9"/>
  <c r="I58" i="9"/>
  <c r="J74" i="9"/>
  <c r="G91" i="9"/>
  <c r="H91" i="9"/>
  <c r="I91" i="9"/>
  <c r="J91" i="9"/>
  <c r="J78" i="9"/>
  <c r="J64" i="9"/>
  <c r="G64" i="9"/>
  <c r="G63" i="9" s="1"/>
  <c r="I64" i="9"/>
  <c r="H64" i="9"/>
  <c r="H63" i="9" s="1"/>
  <c r="G56" i="9"/>
  <c r="H56" i="9"/>
  <c r="I56" i="9"/>
  <c r="J56" i="9"/>
  <c r="I73" i="9"/>
  <c r="G73" i="9"/>
  <c r="J73" i="9"/>
  <c r="H73" i="9"/>
  <c r="K128" i="9"/>
  <c r="I92" i="9"/>
  <c r="J92" i="9"/>
  <c r="G92" i="9"/>
  <c r="H92" i="9"/>
  <c r="H72" i="9"/>
  <c r="H57" i="9"/>
  <c r="I57" i="9"/>
  <c r="J57" i="9"/>
  <c r="G57" i="9"/>
  <c r="K125" i="9"/>
  <c r="A396" i="7"/>
  <c r="A729" i="7"/>
  <c r="A695" i="7"/>
  <c r="A615" i="7"/>
  <c r="F236" i="3"/>
  <c r="J77" i="9"/>
  <c r="I231" i="4"/>
  <c r="H25" i="9"/>
  <c r="J96" i="9"/>
  <c r="J97" i="9"/>
  <c r="J100" i="9"/>
  <c r="J101" i="9"/>
  <c r="J99" i="9"/>
  <c r="G22" i="9"/>
  <c r="J70" i="9"/>
  <c r="F221" i="3"/>
  <c r="F219" i="3" s="1"/>
  <c r="A545" i="7"/>
  <c r="F230" i="3"/>
  <c r="A593" i="7"/>
  <c r="F225" i="3"/>
  <c r="A566" i="7"/>
  <c r="F251" i="3"/>
  <c r="F249" i="3" s="1"/>
  <c r="A647" i="7"/>
  <c r="F246" i="3"/>
  <c r="F244" i="3" s="1"/>
  <c r="A636" i="7"/>
  <c r="H68" i="7"/>
  <c r="F28" i="3" s="1"/>
  <c r="A78" i="7"/>
  <c r="F308" i="3"/>
  <c r="F306" i="3" s="1"/>
  <c r="A766" i="7"/>
  <c r="F181" i="3"/>
  <c r="F179" i="3" s="1"/>
  <c r="A433" i="7"/>
  <c r="H751" i="7"/>
  <c r="A753" i="7"/>
  <c r="F38" i="3"/>
  <c r="A96" i="7"/>
  <c r="H733" i="7"/>
  <c r="A735" i="7"/>
  <c r="G129" i="9"/>
  <c r="I129" i="9"/>
  <c r="J66" i="9"/>
  <c r="K127" i="9"/>
  <c r="G231" i="4"/>
  <c r="I222" i="4"/>
  <c r="H230" i="4"/>
  <c r="G222" i="4"/>
  <c r="H222" i="4"/>
  <c r="K222" i="4"/>
  <c r="J214" i="4"/>
  <c r="K214" i="4" s="1"/>
  <c r="D211" i="4"/>
  <c r="I173" i="4"/>
  <c r="K173" i="4"/>
  <c r="J230" i="4"/>
  <c r="K230" i="4" s="1"/>
  <c r="H223" i="4"/>
  <c r="G218" i="4"/>
  <c r="H231" i="4"/>
  <c r="K231" i="4"/>
  <c r="D164" i="4"/>
  <c r="I166" i="4"/>
  <c r="I164" i="4" s="1"/>
  <c r="I145" i="4" s="1"/>
  <c r="J166" i="4"/>
  <c r="J164" i="4" s="1"/>
  <c r="J145" i="4" s="1"/>
  <c r="H166" i="4"/>
  <c r="H164" i="4" s="1"/>
  <c r="H145" i="4" s="1"/>
  <c r="G166" i="4"/>
  <c r="G164" i="4" s="1"/>
  <c r="G145" i="4" s="1"/>
  <c r="J226" i="4"/>
  <c r="J224" i="4" s="1"/>
  <c r="H232" i="4"/>
  <c r="I226" i="4"/>
  <c r="I224" i="4" s="1"/>
  <c r="J232" i="4"/>
  <c r="K232" i="4" s="1"/>
  <c r="G232" i="4"/>
  <c r="H173" i="4"/>
  <c r="D227" i="4"/>
  <c r="G173" i="4"/>
  <c r="D224" i="4"/>
  <c r="G226" i="4"/>
  <c r="G224" i="4" s="1"/>
  <c r="I221" i="4"/>
  <c r="J22" i="9"/>
  <c r="D90" i="4"/>
  <c r="K92" i="4"/>
  <c r="D56" i="4"/>
  <c r="K56" i="4" s="1"/>
  <c r="K58" i="4"/>
  <c r="D75" i="4"/>
  <c r="D73" i="4" s="1"/>
  <c r="K78" i="4"/>
  <c r="D19" i="4"/>
  <c r="D17" i="4" s="1"/>
  <c r="D147" i="4"/>
  <c r="K150" i="4"/>
  <c r="J211" i="4"/>
  <c r="D102" i="9"/>
  <c r="F231" i="3"/>
  <c r="F213" i="3"/>
  <c r="F195" i="3"/>
  <c r="D119" i="4"/>
  <c r="D108" i="4"/>
  <c r="D100" i="4"/>
  <c r="F261" i="3"/>
  <c r="F201" i="3"/>
  <c r="G188" i="3"/>
  <c r="F130" i="3"/>
  <c r="F107" i="3"/>
  <c r="F71" i="3"/>
  <c r="F69" i="3" s="1"/>
  <c r="D194" i="4"/>
  <c r="D104" i="4"/>
  <c r="E73" i="4"/>
  <c r="H211" i="4"/>
  <c r="F209" i="4"/>
  <c r="I72" i="9"/>
  <c r="E60" i="9"/>
  <c r="F60" i="9"/>
  <c r="H68" i="3"/>
  <c r="H66" i="3" s="1"/>
  <c r="H52" i="3" s="1"/>
  <c r="D41" i="4"/>
  <c r="G74" i="9"/>
  <c r="H635" i="7"/>
  <c r="K301" i="3"/>
  <c r="K299" i="3" s="1"/>
  <c r="G65" i="9"/>
  <c r="H764" i="7"/>
  <c r="G72" i="9"/>
  <c r="I301" i="3"/>
  <c r="I299" i="3" s="1"/>
  <c r="K431" i="7"/>
  <c r="J72" i="9"/>
  <c r="D120" i="9"/>
  <c r="H75" i="9"/>
  <c r="J62" i="9"/>
  <c r="H74" i="9"/>
  <c r="D51" i="9"/>
  <c r="I78" i="9"/>
  <c r="I620" i="7"/>
  <c r="N735" i="7"/>
  <c r="T735" i="7" s="1"/>
  <c r="G68" i="9"/>
  <c r="G67" i="9" s="1"/>
  <c r="D61" i="9"/>
  <c r="D65" i="9"/>
  <c r="I75" i="9"/>
  <c r="E28" i="9"/>
  <c r="E27" i="9" s="1"/>
  <c r="E20" i="9" s="1"/>
  <c r="D129" i="9"/>
  <c r="I65" i="9"/>
  <c r="I62" i="9"/>
  <c r="D55" i="9"/>
  <c r="G126" i="9"/>
  <c r="H65" i="9"/>
  <c r="I74" i="9"/>
  <c r="G75" i="9"/>
  <c r="D80" i="9"/>
  <c r="H62" i="9"/>
  <c r="D126" i="9"/>
  <c r="D123" i="9"/>
  <c r="J68" i="9"/>
  <c r="G78" i="9"/>
  <c r="D82" i="9"/>
  <c r="D63" i="9"/>
  <c r="I68" i="9"/>
  <c r="H78" i="9"/>
  <c r="H68" i="9"/>
  <c r="D89" i="9"/>
  <c r="D29" i="9"/>
  <c r="H126" i="9"/>
  <c r="D84" i="9"/>
  <c r="D76" i="9"/>
  <c r="K38" i="3"/>
  <c r="D71" i="9"/>
  <c r="I729" i="7"/>
  <c r="I28" i="3"/>
  <c r="F239" i="3"/>
  <c r="N101" i="7"/>
  <c r="T101" i="7" s="1"/>
  <c r="M768" i="7"/>
  <c r="K32" i="3"/>
  <c r="K768" i="7"/>
  <c r="I735" i="7"/>
  <c r="K246" i="3"/>
  <c r="K244" i="3" s="1"/>
  <c r="F32" i="3"/>
  <c r="E36" i="4"/>
  <c r="J32" i="3"/>
  <c r="H431" i="7"/>
  <c r="J645" i="7"/>
  <c r="J643" i="7" s="1"/>
  <c r="I746" i="7"/>
  <c r="K41" i="3"/>
  <c r="I636" i="7"/>
  <c r="N636" i="7"/>
  <c r="T636" i="7" s="1"/>
  <c r="M356" i="7"/>
  <c r="K181" i="3"/>
  <c r="K179" i="3" s="1"/>
  <c r="D59" i="4"/>
  <c r="I19" i="3"/>
  <c r="E98" i="4"/>
  <c r="J221" i="4"/>
  <c r="K221" i="4" s="1"/>
  <c r="H221" i="4"/>
  <c r="D160" i="4"/>
  <c r="H218" i="4"/>
  <c r="D219" i="4"/>
  <c r="I230" i="4"/>
  <c r="G223" i="4"/>
  <c r="J223" i="4"/>
  <c r="K223" i="4" s="1"/>
  <c r="I223" i="4"/>
  <c r="J218" i="4"/>
  <c r="K218" i="4" s="1"/>
  <c r="D203" i="4"/>
  <c r="E44" i="4"/>
  <c r="J19" i="3"/>
  <c r="K221" i="3"/>
  <c r="K219" i="3" s="1"/>
  <c r="F301" i="3"/>
  <c r="F299" i="3" s="1"/>
  <c r="L292" i="3"/>
  <c r="K154" i="7"/>
  <c r="E43" i="4"/>
  <c r="L289" i="3"/>
  <c r="L287" i="3" s="1"/>
  <c r="K635" i="7"/>
  <c r="L635" i="7"/>
  <c r="H645" i="7"/>
  <c r="J433" i="7"/>
  <c r="E62" i="4"/>
  <c r="I167" i="3"/>
  <c r="I165" i="3" s="1"/>
  <c r="E68" i="4"/>
  <c r="G167" i="3"/>
  <c r="G165" i="3" s="1"/>
  <c r="F181" i="4"/>
  <c r="I753" i="7"/>
  <c r="N753" i="7"/>
  <c r="T753" i="7" s="1"/>
  <c r="I766" i="7"/>
  <c r="J251" i="3"/>
  <c r="J249" i="3" s="1"/>
  <c r="D151" i="4"/>
  <c r="N96" i="7"/>
  <c r="T96" i="7" s="1"/>
  <c r="K557" i="7"/>
  <c r="L751" i="7"/>
  <c r="E65" i="4"/>
  <c r="F167" i="3"/>
  <c r="F165" i="3" s="1"/>
  <c r="N78" i="7"/>
  <c r="T78" i="7" s="1"/>
  <c r="E58" i="4"/>
  <c r="E56" i="4" s="1"/>
  <c r="N156" i="7"/>
  <c r="T156" i="7" s="1"/>
  <c r="I281" i="7"/>
  <c r="N766" i="7"/>
  <c r="M645" i="7"/>
  <c r="S645" i="7" s="1"/>
  <c r="H94" i="7"/>
  <c r="E39" i="4"/>
  <c r="E38" i="4"/>
  <c r="G226" i="3"/>
  <c r="I224" i="3"/>
  <c r="E154" i="4"/>
  <c r="E151" i="4" s="1"/>
  <c r="E37" i="4"/>
  <c r="N358" i="7"/>
  <c r="T358" i="7" s="1"/>
  <c r="I433" i="7"/>
  <c r="G251" i="3"/>
  <c r="G249" i="3" s="1"/>
  <c r="I645" i="7"/>
  <c r="N645" i="7"/>
  <c r="L251" i="3"/>
  <c r="L249" i="3" s="1"/>
  <c r="L101" i="7"/>
  <c r="S101" i="7" s="1"/>
  <c r="E35" i="4"/>
  <c r="I78" i="7"/>
  <c r="J181" i="3"/>
  <c r="J179" i="3" s="1"/>
  <c r="L154" i="7"/>
  <c r="L396" i="7"/>
  <c r="R396" i="7" s="1"/>
  <c r="I96" i="7"/>
  <c r="I221" i="3"/>
  <c r="I219" i="3" s="1"/>
  <c r="M396" i="7"/>
  <c r="I251" i="3"/>
  <c r="I249" i="3" s="1"/>
  <c r="I247" i="3" s="1"/>
  <c r="L94" i="7"/>
  <c r="K101" i="7"/>
  <c r="J751" i="7"/>
  <c r="J96" i="7"/>
  <c r="N433" i="7"/>
  <c r="T433" i="7" s="1"/>
  <c r="J449" i="7"/>
  <c r="L356" i="7"/>
  <c r="I358" i="7"/>
  <c r="L226" i="3"/>
  <c r="K356" i="7"/>
  <c r="H247" i="3"/>
  <c r="D63" i="4"/>
  <c r="D136" i="4"/>
  <c r="D130" i="4" s="1"/>
  <c r="E21" i="4"/>
  <c r="E19" i="4" s="1"/>
  <c r="E17" i="4" s="1"/>
  <c r="L543" i="7"/>
  <c r="H543" i="7"/>
  <c r="E92" i="4"/>
  <c r="E90" i="4" s="1"/>
  <c r="L239" i="3"/>
  <c r="M557" i="7"/>
  <c r="L557" i="7"/>
  <c r="E72" i="4"/>
  <c r="K68" i="3"/>
  <c r="K66" i="3" s="1"/>
  <c r="K52" i="3" s="1"/>
  <c r="I38" i="3"/>
  <c r="D32" i="4"/>
  <c r="H71" i="9" l="1"/>
  <c r="T645" i="7"/>
  <c r="F188" i="3"/>
  <c r="R154" i="7"/>
  <c r="R557" i="7"/>
  <c r="R635" i="7"/>
  <c r="S733" i="7"/>
  <c r="S751" i="7"/>
  <c r="S94" i="7"/>
  <c r="S431" i="7"/>
  <c r="R543" i="7"/>
  <c r="R768" i="7"/>
  <c r="S768" i="7"/>
  <c r="R733" i="7"/>
  <c r="S543" i="7"/>
  <c r="S635" i="7"/>
  <c r="S396" i="7"/>
  <c r="R751" i="7"/>
  <c r="S356" i="7"/>
  <c r="S154" i="7"/>
  <c r="R431" i="7"/>
  <c r="R101" i="7"/>
  <c r="S557" i="7"/>
  <c r="R356" i="7"/>
  <c r="R94" i="7"/>
  <c r="R645" i="7"/>
  <c r="T768" i="7"/>
  <c r="I36" i="3"/>
  <c r="K643" i="7"/>
  <c r="H219" i="4"/>
  <c r="I219" i="4"/>
  <c r="G219" i="4"/>
  <c r="G29" i="9"/>
  <c r="H29" i="9"/>
  <c r="J29" i="9"/>
  <c r="I29" i="9"/>
  <c r="L766" i="7"/>
  <c r="D94" i="9"/>
  <c r="K83" i="9"/>
  <c r="K81" i="9"/>
  <c r="K58" i="9"/>
  <c r="K115" i="9"/>
  <c r="I615" i="7"/>
  <c r="G308" i="3"/>
  <c r="G306" i="3" s="1"/>
  <c r="G298" i="3"/>
  <c r="G296" i="3" s="1"/>
  <c r="H21" i="4"/>
  <c r="I733" i="7"/>
  <c r="I68" i="7"/>
  <c r="I635" i="7"/>
  <c r="J350" i="7"/>
  <c r="H350" i="7" s="1"/>
  <c r="F147" i="3" s="1"/>
  <c r="K111" i="9"/>
  <c r="K96" i="9"/>
  <c r="G102" i="9"/>
  <c r="F247" i="3"/>
  <c r="K104" i="9"/>
  <c r="K42" i="9"/>
  <c r="I67" i="9"/>
  <c r="K24" i="9"/>
  <c r="K70" i="9"/>
  <c r="K100" i="9"/>
  <c r="K45" i="9"/>
  <c r="K40" i="9"/>
  <c r="K35" i="9"/>
  <c r="J51" i="9"/>
  <c r="H82" i="9"/>
  <c r="K34" i="9"/>
  <c r="K47" i="9"/>
  <c r="J25" i="9"/>
  <c r="J67" i="9"/>
  <c r="K67" i="9" s="1"/>
  <c r="I61" i="9"/>
  <c r="I76" i="9"/>
  <c r="K23" i="9"/>
  <c r="K85" i="9"/>
  <c r="J65" i="9"/>
  <c r="K113" i="9"/>
  <c r="K112" i="9"/>
  <c r="K116" i="9"/>
  <c r="K31" i="9"/>
  <c r="K30" i="9"/>
  <c r="K73" i="9"/>
  <c r="K91" i="9"/>
  <c r="K74" i="9"/>
  <c r="K90" i="9"/>
  <c r="J82" i="9"/>
  <c r="K82" i="9" s="1"/>
  <c r="H67" i="9"/>
  <c r="J61" i="9"/>
  <c r="K132" i="9"/>
  <c r="I120" i="9"/>
  <c r="K39" i="9"/>
  <c r="K56" i="9"/>
  <c r="K114" i="9"/>
  <c r="K121" i="9"/>
  <c r="K44" i="9"/>
  <c r="K43" i="9"/>
  <c r="K107" i="9"/>
  <c r="K119" i="9"/>
  <c r="H80" i="9"/>
  <c r="K22" i="9"/>
  <c r="K99" i="9"/>
  <c r="K101" i="9"/>
  <c r="K105" i="9"/>
  <c r="K33" i="9"/>
  <c r="K38" i="9"/>
  <c r="K46" i="9"/>
  <c r="K41" i="9"/>
  <c r="K77" i="9"/>
  <c r="K53" i="9"/>
  <c r="K78" i="9"/>
  <c r="J80" i="9"/>
  <c r="K110" i="9"/>
  <c r="I63" i="9"/>
  <c r="K88" i="9"/>
  <c r="K98" i="9"/>
  <c r="K108" i="9"/>
  <c r="K118" i="9"/>
  <c r="K87" i="9"/>
  <c r="K109" i="9"/>
  <c r="H61" i="9"/>
  <c r="K86" i="9"/>
  <c r="K97" i="9"/>
  <c r="K32" i="9"/>
  <c r="K37" i="9"/>
  <c r="K57" i="9"/>
  <c r="K92" i="9"/>
  <c r="J63" i="9"/>
  <c r="K106" i="9"/>
  <c r="K59" i="9"/>
  <c r="K75" i="9"/>
  <c r="I82" i="9"/>
  <c r="K21" i="4"/>
  <c r="J32" i="4"/>
  <c r="J63" i="4"/>
  <c r="K43" i="4"/>
  <c r="N643" i="7"/>
  <c r="L32" i="3"/>
  <c r="N356" i="7"/>
  <c r="T356" i="7" s="1"/>
  <c r="N94" i="7"/>
  <c r="T94" i="7" s="1"/>
  <c r="L224" i="3"/>
  <c r="N543" i="7"/>
  <c r="T543" i="7" s="1"/>
  <c r="L68" i="3"/>
  <c r="L66" i="3" s="1"/>
  <c r="L52" i="3" s="1"/>
  <c r="L230" i="3"/>
  <c r="L301" i="3"/>
  <c r="L299" i="3" s="1"/>
  <c r="L39" i="3"/>
  <c r="N733" i="7"/>
  <c r="T733" i="7" s="1"/>
  <c r="L236" i="3"/>
  <c r="N764" i="7"/>
  <c r="N635" i="7"/>
  <c r="T635" i="7" s="1"/>
  <c r="L225" i="3"/>
  <c r="M16" i="7"/>
  <c r="I63" i="4"/>
  <c r="H63" i="4"/>
  <c r="M643" i="7"/>
  <c r="K222" i="3"/>
  <c r="K217" i="3" s="1"/>
  <c r="I21" i="4"/>
  <c r="K36" i="3"/>
  <c r="M130" i="7"/>
  <c r="G63" i="4"/>
  <c r="I148" i="3"/>
  <c r="J36" i="3"/>
  <c r="L130" i="7"/>
  <c r="J39" i="3"/>
  <c r="I356" i="7"/>
  <c r="G225" i="3"/>
  <c r="I222" i="3"/>
  <c r="I217" i="3" s="1"/>
  <c r="G230" i="3"/>
  <c r="K354" i="7"/>
  <c r="H187" i="3"/>
  <c r="H185" i="3" s="1"/>
  <c r="G122" i="3"/>
  <c r="G120" i="3" s="1"/>
  <c r="G95" i="3" s="1"/>
  <c r="G224" i="3"/>
  <c r="K130" i="7"/>
  <c r="J431" i="7"/>
  <c r="I431" i="7"/>
  <c r="H230" i="3"/>
  <c r="I751" i="7"/>
  <c r="I39" i="3"/>
  <c r="I543" i="7"/>
  <c r="G21" i="4"/>
  <c r="G71" i="9"/>
  <c r="G69" i="9" s="1"/>
  <c r="J84" i="9"/>
  <c r="J71" i="9"/>
  <c r="K71" i="9" s="1"/>
  <c r="K26" i="9"/>
  <c r="H51" i="9"/>
  <c r="G89" i="9"/>
  <c r="J120" i="9"/>
  <c r="I51" i="9"/>
  <c r="D69" i="9"/>
  <c r="D60" i="9" s="1"/>
  <c r="H102" i="9"/>
  <c r="H94" i="9" s="1"/>
  <c r="I102" i="9"/>
  <c r="I94" i="9" s="1"/>
  <c r="K68" i="9"/>
  <c r="I84" i="9"/>
  <c r="K72" i="9"/>
  <c r="D54" i="9"/>
  <c r="J55" i="9"/>
  <c r="G55" i="9"/>
  <c r="G54" i="9" s="1"/>
  <c r="H55" i="9"/>
  <c r="I55" i="9"/>
  <c r="I71" i="9"/>
  <c r="I69" i="9" s="1"/>
  <c r="G51" i="9"/>
  <c r="G50" i="9" s="1"/>
  <c r="K64" i="9"/>
  <c r="K62" i="9"/>
  <c r="G76" i="9"/>
  <c r="J76" i="9"/>
  <c r="K123" i="9"/>
  <c r="A68" i="7"/>
  <c r="A764" i="7"/>
  <c r="A431" i="7"/>
  <c r="A751" i="7"/>
  <c r="A635" i="7"/>
  <c r="A543" i="7"/>
  <c r="A733" i="7"/>
  <c r="D50" i="9"/>
  <c r="K52" i="9"/>
  <c r="H84" i="9"/>
  <c r="H76" i="9"/>
  <c r="J102" i="9"/>
  <c r="J94" i="9" s="1"/>
  <c r="F36" i="3"/>
  <c r="A94" i="7"/>
  <c r="H643" i="7"/>
  <c r="A645" i="7"/>
  <c r="K103" i="9"/>
  <c r="G227" i="4"/>
  <c r="K226" i="4"/>
  <c r="K66" i="9"/>
  <c r="H227" i="4"/>
  <c r="K211" i="4"/>
  <c r="J227" i="4"/>
  <c r="K227" i="4" s="1"/>
  <c r="K224" i="4"/>
  <c r="D216" i="4"/>
  <c r="G21" i="9"/>
  <c r="I21" i="9"/>
  <c r="J21" i="9"/>
  <c r="D98" i="4"/>
  <c r="D28" i="9"/>
  <c r="L247" i="3"/>
  <c r="H181" i="3"/>
  <c r="H179" i="3" s="1"/>
  <c r="G246" i="3"/>
  <c r="G244" i="3" s="1"/>
  <c r="J126" i="9"/>
  <c r="H89" i="9"/>
  <c r="G239" i="3"/>
  <c r="H129" i="9"/>
  <c r="H120" i="9"/>
  <c r="H69" i="9"/>
  <c r="I126" i="9"/>
  <c r="N154" i="7"/>
  <c r="T154" i="7" s="1"/>
  <c r="K766" i="7"/>
  <c r="J129" i="9"/>
  <c r="I89" i="9"/>
  <c r="G120" i="9"/>
  <c r="G221" i="3"/>
  <c r="G219" i="3" s="1"/>
  <c r="J89" i="9"/>
  <c r="G84" i="9"/>
  <c r="E19" i="9"/>
  <c r="H21" i="9"/>
  <c r="L308" i="3"/>
  <c r="L306" i="3" s="1"/>
  <c r="I279" i="7"/>
  <c r="N751" i="7"/>
  <c r="T751" i="7" s="1"/>
  <c r="M766" i="7"/>
  <c r="M354" i="7"/>
  <c r="I643" i="7"/>
  <c r="L246" i="3"/>
  <c r="L244" i="3" s="1"/>
  <c r="E136" i="4"/>
  <c r="E130" i="4" s="1"/>
  <c r="I744" i="7"/>
  <c r="L38" i="3"/>
  <c r="L28" i="3"/>
  <c r="L152" i="3"/>
  <c r="L150" i="3" s="1"/>
  <c r="E41" i="4"/>
  <c r="G301" i="3"/>
  <c r="G299" i="3" s="1"/>
  <c r="L221" i="3"/>
  <c r="L219" i="3" s="1"/>
  <c r="J219" i="4"/>
  <c r="J216" i="4" s="1"/>
  <c r="K59" i="4"/>
  <c r="E59" i="4"/>
  <c r="J21" i="3"/>
  <c r="E63" i="4"/>
  <c r="H167" i="3"/>
  <c r="H165" i="3" s="1"/>
  <c r="J396" i="7"/>
  <c r="G152" i="3"/>
  <c r="G150" i="3" s="1"/>
  <c r="G148" i="3" s="1"/>
  <c r="E32" i="4"/>
  <c r="K16" i="7"/>
  <c r="I396" i="7"/>
  <c r="G181" i="3"/>
  <c r="G179" i="3" s="1"/>
  <c r="L16" i="7"/>
  <c r="I764" i="7"/>
  <c r="K541" i="7"/>
  <c r="L354" i="7"/>
  <c r="R354" i="7" s="1"/>
  <c r="G247" i="3"/>
  <c r="I557" i="7"/>
  <c r="I94" i="7"/>
  <c r="G38" i="3"/>
  <c r="N431" i="7"/>
  <c r="T431" i="7" s="1"/>
  <c r="L181" i="3"/>
  <c r="L179" i="3" s="1"/>
  <c r="N396" i="7"/>
  <c r="T396" i="7" s="1"/>
  <c r="L167" i="3"/>
  <c r="L165" i="3" s="1"/>
  <c r="N557" i="7"/>
  <c r="T557" i="7" s="1"/>
  <c r="J447" i="7"/>
  <c r="L21" i="3"/>
  <c r="J94" i="7"/>
  <c r="H38" i="3"/>
  <c r="G32" i="3"/>
  <c r="M541" i="7"/>
  <c r="L541" i="7"/>
  <c r="J222" i="3"/>
  <c r="J217" i="3" s="1"/>
  <c r="K19" i="3"/>
  <c r="S766" i="7" l="1"/>
  <c r="R541" i="7"/>
  <c r="S354" i="7"/>
  <c r="T766" i="7"/>
  <c r="S130" i="7"/>
  <c r="S541" i="7"/>
  <c r="R16" i="7"/>
  <c r="T643" i="7"/>
  <c r="R766" i="7"/>
  <c r="R130" i="7"/>
  <c r="S16" i="7"/>
  <c r="I17" i="3"/>
  <c r="H216" i="4"/>
  <c r="H209" i="4" s="1"/>
  <c r="G216" i="4"/>
  <c r="G209" i="4" s="1"/>
  <c r="I216" i="4"/>
  <c r="I28" i="9"/>
  <c r="J28" i="9"/>
  <c r="K28" i="9" s="1"/>
  <c r="G28" i="9"/>
  <c r="G27" i="9" s="1"/>
  <c r="G20" i="9" s="1"/>
  <c r="H28" i="9"/>
  <c r="J69" i="9"/>
  <c r="J60" i="9" s="1"/>
  <c r="J308" i="3"/>
  <c r="J306" i="3" s="1"/>
  <c r="J278" i="3" s="1"/>
  <c r="L764" i="7"/>
  <c r="G94" i="9"/>
  <c r="G93" i="9" s="1"/>
  <c r="G79" i="9" s="1"/>
  <c r="D93" i="9"/>
  <c r="D79" i="9" s="1"/>
  <c r="J348" i="7"/>
  <c r="G28" i="3"/>
  <c r="G236" i="3"/>
  <c r="I219" i="7"/>
  <c r="G278" i="3"/>
  <c r="H147" i="3"/>
  <c r="H145" i="3" s="1"/>
  <c r="K51" i="9"/>
  <c r="F145" i="3"/>
  <c r="A350" i="7"/>
  <c r="H348" i="7"/>
  <c r="K80" i="9"/>
  <c r="K65" i="9"/>
  <c r="H50" i="9"/>
  <c r="H54" i="9"/>
  <c r="K76" i="9"/>
  <c r="I54" i="9"/>
  <c r="K120" i="9"/>
  <c r="K84" i="9"/>
  <c r="K61" i="9"/>
  <c r="J50" i="9"/>
  <c r="I50" i="9"/>
  <c r="K25" i="9"/>
  <c r="K126" i="9"/>
  <c r="I60" i="9"/>
  <c r="K129" i="9"/>
  <c r="K89" i="9"/>
  <c r="J54" i="9"/>
  <c r="K63" i="9"/>
  <c r="L222" i="3"/>
  <c r="L217" i="3" s="1"/>
  <c r="L36" i="3"/>
  <c r="N130" i="7"/>
  <c r="T130" i="7" s="1"/>
  <c r="N354" i="7"/>
  <c r="T354" i="7" s="1"/>
  <c r="H168" i="3"/>
  <c r="J17" i="3"/>
  <c r="K308" i="3"/>
  <c r="K306" i="3" s="1"/>
  <c r="K278" i="3" s="1"/>
  <c r="K17" i="3"/>
  <c r="I541" i="7"/>
  <c r="I354" i="7"/>
  <c r="I308" i="3"/>
  <c r="I306" i="3" s="1"/>
  <c r="I278" i="3" s="1"/>
  <c r="J411" i="7"/>
  <c r="K29" i="9"/>
  <c r="K55" i="9"/>
  <c r="G60" i="9"/>
  <c r="A643" i="7"/>
  <c r="H60" i="9"/>
  <c r="D27" i="9"/>
  <c r="K102" i="9"/>
  <c r="J209" i="4"/>
  <c r="N350" i="7" s="1"/>
  <c r="K219" i="4"/>
  <c r="D209" i="4"/>
  <c r="K216" i="4"/>
  <c r="K21" i="9"/>
  <c r="K764" i="7"/>
  <c r="I714" i="7"/>
  <c r="M764" i="7"/>
  <c r="L148" i="3"/>
  <c r="G222" i="3"/>
  <c r="N541" i="7"/>
  <c r="T541" i="7" s="1"/>
  <c r="H36" i="3"/>
  <c r="L19" i="3"/>
  <c r="N16" i="7"/>
  <c r="T16" i="7" s="1"/>
  <c r="G36" i="3"/>
  <c r="K69" i="9" l="1"/>
  <c r="S764" i="7"/>
  <c r="R764" i="7"/>
  <c r="T764" i="7"/>
  <c r="L714" i="7"/>
  <c r="K54" i="9"/>
  <c r="G217" i="3"/>
  <c r="L350" i="7"/>
  <c r="K350" i="7"/>
  <c r="A348" i="7"/>
  <c r="L147" i="3"/>
  <c r="L145" i="3" s="1"/>
  <c r="N348" i="7"/>
  <c r="I93" i="9"/>
  <c r="K60" i="9"/>
  <c r="I27" i="9"/>
  <c r="J27" i="9"/>
  <c r="H93" i="9"/>
  <c r="H27" i="9"/>
  <c r="J93" i="9"/>
  <c r="K94" i="9"/>
  <c r="K50" i="9"/>
  <c r="L17" i="3"/>
  <c r="M714" i="7"/>
  <c r="S714" i="7" s="1"/>
  <c r="K714" i="7"/>
  <c r="D20" i="9"/>
  <c r="K209" i="4"/>
  <c r="G19" i="9"/>
  <c r="H746" i="7"/>
  <c r="J746" i="7"/>
  <c r="H298" i="3" s="1"/>
  <c r="H296" i="3" s="1"/>
  <c r="H278" i="3" s="1"/>
  <c r="R350" i="7" l="1"/>
  <c r="R714" i="7"/>
  <c r="D19" i="9"/>
  <c r="K27" i="9"/>
  <c r="I79" i="9"/>
  <c r="K93" i="9"/>
  <c r="J79" i="9"/>
  <c r="H79" i="9"/>
  <c r="J20" i="9"/>
  <c r="K20" i="9" s="1"/>
  <c r="H20" i="9"/>
  <c r="I20" i="9"/>
  <c r="J147" i="3"/>
  <c r="J145" i="3" s="1"/>
  <c r="L348" i="7"/>
  <c r="K348" i="7"/>
  <c r="I147" i="3"/>
  <c r="I145" i="3" s="1"/>
  <c r="F298" i="3"/>
  <c r="F296" i="3" s="1"/>
  <c r="F278" i="3" s="1"/>
  <c r="A746" i="7"/>
  <c r="H744" i="7"/>
  <c r="J744" i="7"/>
  <c r="J714" i="7" s="1"/>
  <c r="N746" i="7"/>
  <c r="T746" i="7" s="1"/>
  <c r="R348" i="7" l="1"/>
  <c r="I19" i="9"/>
  <c r="I172" i="4" s="1"/>
  <c r="H19" i="9"/>
  <c r="H172" i="4" s="1"/>
  <c r="K79" i="9"/>
  <c r="J19" i="9"/>
  <c r="K19" i="9" s="1"/>
  <c r="H714" i="7"/>
  <c r="A744" i="7"/>
  <c r="N744" i="7"/>
  <c r="T744" i="7" s="1"/>
  <c r="L298" i="3"/>
  <c r="L296" i="3" s="1"/>
  <c r="L278" i="3" s="1"/>
  <c r="N714" i="7" l="1"/>
  <c r="T714" i="7" s="1"/>
  <c r="A786" i="7"/>
  <c r="G314" i="3"/>
  <c r="G312" i="3" s="1"/>
  <c r="G310" i="3" s="1"/>
  <c r="I783" i="7"/>
  <c r="E172" i="4"/>
  <c r="E170" i="4" s="1"/>
  <c r="A714" i="7"/>
  <c r="D188" i="4"/>
  <c r="F185" i="4"/>
  <c r="H18" i="7"/>
  <c r="A18" i="7" s="1"/>
  <c r="D180" i="4"/>
  <c r="K180" i="4" s="1"/>
  <c r="G21" i="3"/>
  <c r="J783" i="7" l="1"/>
  <c r="N786" i="7"/>
  <c r="T786" i="7" s="1"/>
  <c r="A783" i="7"/>
  <c r="I781" i="7"/>
  <c r="H21" i="3"/>
  <c r="F180" i="4"/>
  <c r="F19" i="3"/>
  <c r="F21" i="3"/>
  <c r="A781" i="7" l="1"/>
  <c r="J172" i="4"/>
  <c r="J16" i="7"/>
  <c r="G19" i="3"/>
  <c r="H19" i="3" l="1"/>
  <c r="H17" i="3" s="1"/>
  <c r="D169" i="4"/>
  <c r="D167" i="4" s="1"/>
  <c r="E169" i="4"/>
  <c r="F41" i="3"/>
  <c r="D145" i="4" l="1"/>
  <c r="K167" i="4"/>
  <c r="E167" i="4"/>
  <c r="E145" i="4" s="1"/>
  <c r="K169" i="4"/>
  <c r="G41" i="3"/>
  <c r="H101" i="7"/>
  <c r="H16" i="7" l="1"/>
  <c r="A16" i="7" s="1"/>
  <c r="A101" i="7"/>
  <c r="I101" i="7"/>
  <c r="F39" i="3"/>
  <c r="F17" i="3" s="1"/>
  <c r="G39" i="3" l="1"/>
  <c r="G17" i="3" s="1"/>
  <c r="I16" i="7"/>
  <c r="D96" i="4"/>
  <c r="H156" i="7"/>
  <c r="E96" i="4"/>
  <c r="E94" i="4" s="1"/>
  <c r="E88" i="4" s="1"/>
  <c r="H154" i="7" l="1"/>
  <c r="A156" i="7"/>
  <c r="D94" i="4"/>
  <c r="D88" i="4" s="1"/>
  <c r="K96" i="4"/>
  <c r="F68" i="3"/>
  <c r="F66" i="3" s="1"/>
  <c r="F52" i="3" s="1"/>
  <c r="I156" i="7"/>
  <c r="H130" i="7" l="1"/>
  <c r="A154" i="7"/>
  <c r="I154" i="7"/>
  <c r="G68" i="3"/>
  <c r="G66" i="3" s="1"/>
  <c r="G52" i="3" s="1"/>
  <c r="I130" i="7" l="1"/>
  <c r="A130" i="7"/>
  <c r="J358" i="7"/>
  <c r="H358" i="7"/>
  <c r="H152" i="3" l="1"/>
  <c r="H150" i="3" s="1"/>
  <c r="H148" i="3" s="1"/>
  <c r="H356" i="7"/>
  <c r="A358" i="7"/>
  <c r="F152" i="3"/>
  <c r="F150" i="3" s="1"/>
  <c r="F148" i="3" s="1"/>
  <c r="J356" i="7"/>
  <c r="J354" i="7" s="1"/>
  <c r="H354" i="7" l="1"/>
  <c r="A356" i="7"/>
  <c r="J557" i="7"/>
  <c r="D183" i="4"/>
  <c r="A354" i="7" l="1"/>
  <c r="H557" i="7"/>
  <c r="A559" i="7"/>
  <c r="K183" i="4"/>
  <c r="J541" i="7"/>
  <c r="H222" i="3"/>
  <c r="H217" i="3" s="1"/>
  <c r="F186" i="4"/>
  <c r="F183" i="4" s="1"/>
  <c r="F224" i="3"/>
  <c r="A557" i="7" l="1"/>
  <c r="H541" i="7"/>
  <c r="F222" i="3"/>
  <c r="F217" i="3" s="1"/>
  <c r="A541" i="7" l="1"/>
  <c r="F131" i="9"/>
  <c r="F172" i="4"/>
  <c r="F170" i="4" s="1"/>
  <c r="F145" i="4" s="1"/>
  <c r="F15" i="4" s="1"/>
  <c r="J781" i="7"/>
  <c r="H314" i="3"/>
  <c r="H312" i="3" s="1"/>
  <c r="H310" i="3" s="1"/>
  <c r="F129" i="9" l="1"/>
  <c r="F79" i="9" s="1"/>
  <c r="F19" i="9" s="1"/>
  <c r="D131" i="9"/>
  <c r="G131" i="9" l="1"/>
  <c r="G172" i="4"/>
  <c r="K132" i="4"/>
  <c r="K114" i="4"/>
  <c r="K24" i="4"/>
  <c r="K125" i="4"/>
  <c r="K157" i="4"/>
  <c r="K32" i="4"/>
  <c r="K27" i="4"/>
  <c r="K79" i="4"/>
  <c r="K83" i="4"/>
  <c r="K88" i="4"/>
  <c r="K147" i="4"/>
  <c r="K17" i="4"/>
  <c r="K123" i="4"/>
  <c r="K87" i="4"/>
  <c r="K104" i="4"/>
  <c r="K106" i="4"/>
  <c r="K70" i="4"/>
  <c r="K19" i="4"/>
  <c r="K73" i="4"/>
  <c r="K151" i="4"/>
  <c r="K94" i="4"/>
  <c r="K63" i="4"/>
  <c r="K41" i="4"/>
  <c r="K90" i="4"/>
  <c r="K130" i="4"/>
  <c r="K159" i="4"/>
  <c r="K119" i="4"/>
  <c r="K134" i="4"/>
  <c r="K117" i="4"/>
  <c r="I117" i="4" s="1"/>
  <c r="H117" i="4" s="1"/>
  <c r="G117" i="4" s="1"/>
  <c r="K121" i="4"/>
  <c r="K156" i="4"/>
  <c r="K53" i="4"/>
  <c r="K50" i="4"/>
  <c r="K29" i="4"/>
  <c r="I29" i="4" s="1"/>
  <c r="K81" i="4"/>
  <c r="K85" i="4"/>
  <c r="K98" i="4"/>
  <c r="K75" i="4"/>
  <c r="K138" i="4"/>
  <c r="K136" i="4"/>
  <c r="K77" i="4"/>
  <c r="K34" i="4"/>
  <c r="K26" i="4"/>
  <c r="I26" i="4" s="1"/>
  <c r="K163" i="4"/>
  <c r="K129" i="4"/>
  <c r="K127" i="4"/>
  <c r="K86" i="4"/>
  <c r="K82" i="4"/>
  <c r="K100" i="4"/>
  <c r="K102" i="4"/>
  <c r="K135" i="4"/>
  <c r="K128" i="4"/>
  <c r="K122" i="4"/>
  <c r="K118" i="4"/>
  <c r="K107" i="4"/>
  <c r="K103" i="4"/>
  <c r="K69" i="4"/>
  <c r="K52" i="4"/>
  <c r="K116" i="4"/>
  <c r="I116" i="4" s="1"/>
  <c r="K112" i="4"/>
  <c r="K144" i="4"/>
  <c r="K142" i="4"/>
  <c r="K162" i="4"/>
  <c r="K160" i="4"/>
  <c r="K166" i="4"/>
  <c r="K164" i="4"/>
  <c r="K111" i="4"/>
  <c r="K108" i="4"/>
  <c r="K153" i="4"/>
  <c r="K97" i="4"/>
  <c r="K48" i="4"/>
  <c r="K67" i="4"/>
  <c r="K45" i="4"/>
  <c r="I45" i="4" s="1"/>
  <c r="K93" i="4"/>
  <c r="I93" i="4" s="1"/>
  <c r="K149" i="4"/>
  <c r="K145" i="4"/>
  <c r="K23" i="4"/>
  <c r="I19" i="4" l="1"/>
  <c r="I90" i="4"/>
  <c r="H93" i="4"/>
  <c r="I94" i="4"/>
  <c r="I100" i="4"/>
  <c r="I125" i="4"/>
  <c r="I32" i="4"/>
  <c r="I83" i="4"/>
  <c r="I132" i="4"/>
  <c r="I130" i="4" s="1"/>
  <c r="I24" i="4"/>
  <c r="H26" i="4"/>
  <c r="I114" i="4"/>
  <c r="I108" i="4" s="1"/>
  <c r="H116" i="4"/>
  <c r="I27" i="4"/>
  <c r="H29" i="4"/>
  <c r="I119" i="4"/>
  <c r="I41" i="4"/>
  <c r="H45" i="4"/>
  <c r="I75" i="4"/>
  <c r="I79" i="4"/>
  <c r="I104" i="4"/>
  <c r="I73" i="4" l="1"/>
  <c r="I17" i="4"/>
  <c r="H104" i="4"/>
  <c r="G104" i="4"/>
  <c r="H75" i="4"/>
  <c r="G75" i="4"/>
  <c r="H114" i="4"/>
  <c r="G116" i="4"/>
  <c r="G114" i="4" s="1"/>
  <c r="H83" i="4"/>
  <c r="G83" i="4"/>
  <c r="H125" i="4"/>
  <c r="H119" i="4" s="1"/>
  <c r="G125" i="4"/>
  <c r="H94" i="4"/>
  <c r="G94" i="4"/>
  <c r="H19" i="4"/>
  <c r="G19" i="4"/>
  <c r="I88" i="4"/>
  <c r="H79" i="4"/>
  <c r="G79" i="4"/>
  <c r="H41" i="4"/>
  <c r="G45" i="4"/>
  <c r="G41" i="4" s="1"/>
  <c r="H27" i="4"/>
  <c r="G29" i="4"/>
  <c r="G27" i="4" s="1"/>
  <c r="H24" i="4"/>
  <c r="G26" i="4"/>
  <c r="G24" i="4" s="1"/>
  <c r="H132" i="4"/>
  <c r="H130" i="4" s="1"/>
  <c r="G132" i="4"/>
  <c r="G130" i="4" s="1"/>
  <c r="H32" i="4"/>
  <c r="G32" i="4"/>
  <c r="H100" i="4"/>
  <c r="G100" i="4"/>
  <c r="H90" i="4"/>
  <c r="G93" i="4"/>
  <c r="G90" i="4" s="1"/>
  <c r="I98" i="4"/>
  <c r="G17" i="4" l="1"/>
  <c r="H88" i="4"/>
  <c r="G73" i="4"/>
  <c r="H17" i="4"/>
  <c r="G108" i="4"/>
  <c r="G119" i="4"/>
  <c r="G88" i="4"/>
  <c r="H73" i="4"/>
  <c r="G98" i="4" l="1"/>
  <c r="K203" i="4"/>
  <c r="K200" i="4"/>
  <c r="K194" i="4"/>
  <c r="K202" i="4"/>
  <c r="K198" i="4"/>
  <c r="K207" i="4"/>
  <c r="K196" i="4"/>
  <c r="J131" i="9"/>
  <c r="K188" i="4"/>
  <c r="K197" i="4"/>
  <c r="K206" i="4"/>
  <c r="K208" i="4"/>
  <c r="K199" i="4"/>
  <c r="I131" i="9"/>
  <c r="H170" i="4"/>
  <c r="I314" i="3"/>
  <c r="I312" i="3" s="1"/>
  <c r="I310" i="3" s="1"/>
  <c r="K192" i="4"/>
  <c r="L314" i="3" l="1"/>
  <c r="L312" i="3" s="1"/>
  <c r="L310" i="3" s="1"/>
  <c r="G170" i="4"/>
  <c r="M783" i="7"/>
  <c r="K314" i="3"/>
  <c r="K312" i="3" s="1"/>
  <c r="K310" i="3" s="1"/>
  <c r="K783" i="7"/>
  <c r="J314" i="3"/>
  <c r="J312" i="3" s="1"/>
  <c r="J310" i="3" s="1"/>
  <c r="N783" i="7"/>
  <c r="T783" i="7" s="1"/>
  <c r="H131" i="9"/>
  <c r="L783" i="7"/>
  <c r="I170" i="4"/>
  <c r="R783" i="7" l="1"/>
  <c r="S783" i="7"/>
  <c r="N781" i="7"/>
  <c r="L781" i="7"/>
  <c r="M781" i="7"/>
  <c r="K781" i="7"/>
  <c r="K172" i="4"/>
  <c r="J170" i="4"/>
  <c r="K170" i="4" s="1"/>
  <c r="E55" i="4"/>
  <c r="E46" i="4" s="1"/>
  <c r="E30" i="4" s="1"/>
  <c r="E15" i="4" s="1"/>
  <c r="E13" i="4" s="1"/>
  <c r="I449" i="7"/>
  <c r="H453" i="7"/>
  <c r="R781" i="7" l="1"/>
  <c r="T781" i="7"/>
  <c r="S781" i="7"/>
  <c r="A453" i="7"/>
  <c r="N453" i="7"/>
  <c r="T453" i="7" s="1"/>
  <c r="I447" i="7"/>
  <c r="D55" i="4"/>
  <c r="H449" i="7"/>
  <c r="G187" i="3"/>
  <c r="G185" i="3" s="1"/>
  <c r="G168" i="3" s="1"/>
  <c r="G16" i="3" s="1"/>
  <c r="I411" i="7" l="1"/>
  <c r="I15" i="7" s="1"/>
  <c r="Q8" i="7" s="1"/>
  <c r="D46" i="4"/>
  <c r="F187" i="3"/>
  <c r="F185" i="3" s="1"/>
  <c r="F168" i="3" s="1"/>
  <c r="H447" i="7"/>
  <c r="A449" i="7"/>
  <c r="K449" i="7"/>
  <c r="G55" i="4"/>
  <c r="G46" i="4" s="1"/>
  <c r="G30" i="4" s="1"/>
  <c r="G15" i="4" s="1"/>
  <c r="N449" i="7"/>
  <c r="J55" i="4"/>
  <c r="J46" i="4" s="1"/>
  <c r="J30" i="4" s="1"/>
  <c r="J15" i="4" s="1"/>
  <c r="H55" i="4"/>
  <c r="H46" i="4" s="1"/>
  <c r="H30" i="4" s="1"/>
  <c r="L449" i="7"/>
  <c r="M449" i="7"/>
  <c r="I55" i="4"/>
  <c r="I46" i="4" s="1"/>
  <c r="I30" i="4" s="1"/>
  <c r="I15" i="4" s="1"/>
  <c r="T449" i="7" l="1"/>
  <c r="R449" i="7"/>
  <c r="S449" i="7"/>
  <c r="Q5" i="7"/>
  <c r="Q3" i="7"/>
  <c r="Q6" i="7"/>
  <c r="K55" i="4"/>
  <c r="L447" i="7"/>
  <c r="J187" i="3"/>
  <c r="J185" i="3" s="1"/>
  <c r="J168" i="3" s="1"/>
  <c r="A447" i="7"/>
  <c r="H411" i="7"/>
  <c r="K187" i="3"/>
  <c r="K185" i="3" s="1"/>
  <c r="K168" i="3" s="1"/>
  <c r="M447" i="7"/>
  <c r="L187" i="3"/>
  <c r="L185" i="3" s="1"/>
  <c r="L168" i="3" s="1"/>
  <c r="N447" i="7"/>
  <c r="D30" i="4"/>
  <c r="K46" i="4"/>
  <c r="K447" i="7"/>
  <c r="I187" i="3"/>
  <c r="I185" i="3" s="1"/>
  <c r="I168" i="3" s="1"/>
  <c r="S447" i="7" l="1"/>
  <c r="R447" i="7"/>
  <c r="T447" i="7"/>
  <c r="D16" i="15"/>
  <c r="L13" i="4"/>
  <c r="N16" i="3"/>
  <c r="N411" i="7"/>
  <c r="L411" i="7"/>
  <c r="M411" i="7"/>
  <c r="K411" i="7"/>
  <c r="D15" i="4"/>
  <c r="K30" i="4"/>
  <c r="A411" i="7"/>
  <c r="R411" i="7" l="1"/>
  <c r="S411" i="7"/>
  <c r="T411" i="7"/>
  <c r="K15" i="4"/>
  <c r="I227" i="4" l="1"/>
  <c r="I209" i="4" s="1"/>
  <c r="M350" i="7" l="1"/>
  <c r="T350" i="7" l="1"/>
  <c r="S350" i="7"/>
  <c r="M348" i="7"/>
  <c r="K147" i="3"/>
  <c r="K145" i="3" s="1"/>
  <c r="S348" i="7" l="1"/>
  <c r="T348" i="7"/>
  <c r="F178" i="4"/>
  <c r="F176" i="4" s="1"/>
  <c r="F174" i="4" s="1"/>
  <c r="J789" i="7" s="1"/>
  <c r="J281" i="7"/>
  <c r="H122" i="3" s="1"/>
  <c r="H120" i="3" s="1"/>
  <c r="H95" i="3" s="1"/>
  <c r="H16" i="3" s="1"/>
  <c r="H286" i="7"/>
  <c r="D182" i="4" s="1"/>
  <c r="N286" i="7" l="1"/>
  <c r="T286" i="7" s="1"/>
  <c r="F13" i="4"/>
  <c r="J279" i="7"/>
  <c r="J219" i="7" s="1"/>
  <c r="J15" i="7" s="1"/>
  <c r="R8" i="7" s="1"/>
  <c r="A286" i="7"/>
  <c r="H281" i="7"/>
  <c r="J182" i="4" l="1"/>
  <c r="J178" i="4" s="1"/>
  <c r="J176" i="4" s="1"/>
  <c r="J174" i="4" s="1"/>
  <c r="R6" i="7"/>
  <c r="R3" i="7"/>
  <c r="R5" i="7"/>
  <c r="G178" i="4"/>
  <c r="G176" i="4" s="1"/>
  <c r="G174" i="4" s="1"/>
  <c r="K281" i="7"/>
  <c r="H178" i="4"/>
  <c r="H176" i="4" s="1"/>
  <c r="H174" i="4" s="1"/>
  <c r="L281" i="7"/>
  <c r="R281" i="7" s="1"/>
  <c r="I178" i="4"/>
  <c r="I176" i="4" s="1"/>
  <c r="I174" i="4" s="1"/>
  <c r="M281" i="7"/>
  <c r="E16" i="15"/>
  <c r="D178" i="4"/>
  <c r="O16" i="3"/>
  <c r="M13" i="4"/>
  <c r="N281" i="7"/>
  <c r="H279" i="7"/>
  <c r="A281" i="7"/>
  <c r="F122" i="3"/>
  <c r="F120" i="3" s="1"/>
  <c r="F95" i="3" s="1"/>
  <c r="F16" i="3" s="1"/>
  <c r="T281" i="7" l="1"/>
  <c r="S281" i="7"/>
  <c r="J13" i="4"/>
  <c r="N789" i="7"/>
  <c r="I122" i="3"/>
  <c r="I120" i="3" s="1"/>
  <c r="I95" i="3" s="1"/>
  <c r="I16" i="3" s="1"/>
  <c r="K279" i="7"/>
  <c r="K789" i="7"/>
  <c r="G13" i="4"/>
  <c r="L789" i="7"/>
  <c r="L279" i="7"/>
  <c r="J122" i="3"/>
  <c r="J120" i="3" s="1"/>
  <c r="J95" i="3" s="1"/>
  <c r="M789" i="7"/>
  <c r="S467" i="7" s="1"/>
  <c r="I13" i="4"/>
  <c r="K122" i="3"/>
  <c r="K120" i="3" s="1"/>
  <c r="K95" i="3" s="1"/>
  <c r="K16" i="3" s="1"/>
  <c r="M279" i="7"/>
  <c r="L122" i="3"/>
  <c r="L120" i="3" s="1"/>
  <c r="L95" i="3" s="1"/>
  <c r="L16" i="3" s="1"/>
  <c r="N279" i="7"/>
  <c r="K178" i="4"/>
  <c r="D176" i="4"/>
  <c r="H219" i="7"/>
  <c r="A279" i="7"/>
  <c r="K182" i="4"/>
  <c r="R279" i="7" l="1"/>
  <c r="S279" i="7"/>
  <c r="R467" i="7"/>
  <c r="T467" i="7"/>
  <c r="S789" i="7"/>
  <c r="R789" i="7"/>
  <c r="T789" i="7"/>
  <c r="T279" i="7"/>
  <c r="L219" i="7"/>
  <c r="K219" i="7"/>
  <c r="M219" i="7"/>
  <c r="A219" i="7"/>
  <c r="H15" i="7"/>
  <c r="P8" i="7" s="1"/>
  <c r="D174" i="4"/>
  <c r="K176" i="4"/>
  <c r="N219" i="7"/>
  <c r="T219" i="7" l="1"/>
  <c r="S219" i="7"/>
  <c r="R219" i="7"/>
  <c r="P3" i="7"/>
  <c r="P5" i="7"/>
  <c r="M15" i="7"/>
  <c r="K15" i="7"/>
  <c r="S8" i="7" s="1"/>
  <c r="A15" i="7"/>
  <c r="C16" i="15"/>
  <c r="M16" i="3"/>
  <c r="D13" i="4"/>
  <c r="K13" i="4" s="1"/>
  <c r="K174" i="4"/>
  <c r="N15" i="7"/>
  <c r="U8" i="7" l="1"/>
  <c r="T15" i="7"/>
  <c r="V5" i="7"/>
  <c r="V3" i="7"/>
  <c r="V8" i="7"/>
  <c r="V6" i="7"/>
  <c r="P6" i="7"/>
  <c r="U3" i="7"/>
  <c r="U5" i="7"/>
  <c r="U6" i="7"/>
  <c r="S3" i="7"/>
  <c r="S6" i="7"/>
  <c r="S5" i="7"/>
  <c r="H16" i="15"/>
  <c r="P13" i="4"/>
  <c r="R16" i="3"/>
  <c r="F16" i="15"/>
  <c r="N13" i="4"/>
  <c r="P16" i="3"/>
  <c r="I16" i="15"/>
  <c r="Q13" i="4"/>
  <c r="S16" i="3"/>
  <c r="R699" i="7"/>
  <c r="S699" i="7"/>
  <c r="L697" i="7"/>
  <c r="S697" i="7" s="1"/>
  <c r="H112" i="4"/>
  <c r="H108" i="4" s="1"/>
  <c r="H98" i="4" s="1"/>
  <c r="H15" i="4" s="1"/>
  <c r="H13" i="4" s="1"/>
  <c r="O551" i="7" l="1"/>
  <c r="L695" i="7"/>
  <c r="J269" i="3" s="1"/>
  <c r="J247" i="3" s="1"/>
  <c r="J16" i="3" s="1"/>
  <c r="J271" i="3"/>
  <c r="H118" i="4"/>
  <c r="R697" i="7"/>
  <c r="L643" i="7" l="1"/>
  <c r="S643" i="7" s="1"/>
  <c r="S695" i="7"/>
  <c r="R695" i="7"/>
  <c r="L15" i="7" l="1"/>
  <c r="G16" i="15" s="1"/>
  <c r="R643" i="7"/>
  <c r="T8" i="7" l="1"/>
  <c r="R15" i="7"/>
  <c r="Q16" i="3"/>
  <c r="T6" i="7"/>
  <c r="O13" i="4"/>
  <c r="T5" i="7"/>
  <c r="T3" i="7"/>
  <c r="S15" i="7"/>
</calcChain>
</file>

<file path=xl/sharedStrings.xml><?xml version="1.0" encoding="utf-8"?>
<sst xmlns="http://schemas.openxmlformats.org/spreadsheetml/2006/main" count="3393" uniqueCount="891">
  <si>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</si>
  <si>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</si>
  <si>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</si>
  <si>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</si>
  <si>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</si>
  <si>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</si>
  <si>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</si>
  <si>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</si>
  <si>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</si>
  <si>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</si>
  <si>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</si>
  <si>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</si>
  <si>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</si>
  <si>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</si>
  <si>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</si>
  <si>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</si>
  <si>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</si>
  <si>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</si>
  <si>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</si>
  <si>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</si>
  <si>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</si>
  <si>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</si>
  <si>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</si>
  <si>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</si>
  <si>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</si>
  <si>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</si>
  <si>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</si>
  <si>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</si>
  <si>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</si>
  <si>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</si>
  <si>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</si>
  <si>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</si>
  <si>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</si>
  <si>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</si>
  <si>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</si>
  <si>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</si>
  <si>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</si>
  <si>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</si>
  <si>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</si>
  <si>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</si>
  <si>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</si>
  <si>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</si>
  <si>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</si>
  <si>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</si>
  <si>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</si>
  <si>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</si>
  <si>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</si>
  <si>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</si>
  <si>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</si>
  <si>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</si>
  <si>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</si>
  <si>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</si>
  <si>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</si>
  <si>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</si>
  <si>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</si>
  <si>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</si>
  <si>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</si>
  <si>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</si>
  <si>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</si>
  <si>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</si>
  <si>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</si>
  <si>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</si>
  <si>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</si>
  <si>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</si>
  <si>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</si>
  <si>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</si>
  <si>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</si>
  <si>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</si>
  <si>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</si>
  <si>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</si>
  <si>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</si>
  <si>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</si>
  <si>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</si>
  <si>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</si>
  <si>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</si>
  <si>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</si>
  <si>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</si>
  <si>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</si>
  <si>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</si>
  <si>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</si>
  <si>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</si>
  <si>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</si>
  <si>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</si>
  <si>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</si>
  <si>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</si>
  <si>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</si>
  <si>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</si>
  <si>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</si>
  <si>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</si>
  <si>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</si>
  <si>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</si>
  <si>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</si>
  <si>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</si>
  <si>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</si>
  <si>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</si>
  <si>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</si>
  <si>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</si>
  <si>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</si>
  <si>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</si>
  <si>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</si>
  <si>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</si>
  <si>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</si>
  <si>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</si>
  <si>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</si>
  <si>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</si>
  <si>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</si>
  <si>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</si>
  <si>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</si>
  <si>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</si>
  <si>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</si>
  <si>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</si>
  <si>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</si>
  <si>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</si>
  <si>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</si>
  <si>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</si>
  <si>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</si>
  <si>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</si>
  <si>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</si>
  <si>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</si>
  <si>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</si>
  <si>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</si>
  <si>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</si>
  <si>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</si>
  <si>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</si>
  <si>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</si>
  <si>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</si>
  <si>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</si>
  <si>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</si>
  <si>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</si>
  <si>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</si>
  <si>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</si>
  <si>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</si>
  <si>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</si>
  <si>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</si>
  <si>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</si>
  <si>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</si>
  <si>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</si>
  <si>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</si>
  <si>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</si>
  <si>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</si>
  <si>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</si>
  <si>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</si>
  <si>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</si>
  <si>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</si>
  <si>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</si>
  <si>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</si>
  <si>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</si>
  <si>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</si>
  <si>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</si>
  <si>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</si>
  <si>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</si>
  <si>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</si>
  <si>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</si>
  <si>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</si>
  <si>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</si>
  <si>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</si>
  <si>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</si>
  <si>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</si>
  <si>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</si>
  <si>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</si>
  <si>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</si>
  <si>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</si>
  <si>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</si>
  <si>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</si>
  <si>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</si>
  <si>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</si>
  <si>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</si>
  <si>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</si>
  <si>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</si>
  <si>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</si>
  <si>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</si>
  <si>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</si>
  <si>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</si>
  <si>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</si>
  <si>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</si>
  <si>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</si>
  <si>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</si>
  <si>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</si>
  <si>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</si>
  <si>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</si>
  <si>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</si>
  <si>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</si>
  <si>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</si>
  <si>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</si>
  <si>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</si>
  <si>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</si>
  <si>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</si>
  <si>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</si>
  <si>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</si>
  <si>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</si>
  <si>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</si>
  <si>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</si>
  <si>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</si>
  <si>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</si>
  <si>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</si>
  <si>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</si>
  <si>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</si>
  <si>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</si>
  <si>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</si>
  <si>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</si>
  <si>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</si>
  <si>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</si>
  <si>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</si>
  <si>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</si>
  <si>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</si>
  <si>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</si>
  <si>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</si>
  <si>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</si>
  <si>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</si>
  <si>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</si>
  <si>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</si>
  <si>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</si>
  <si>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</si>
  <si>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</si>
  <si>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</si>
  <si>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</si>
  <si>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</si>
  <si>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</si>
  <si>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</si>
  <si>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</si>
  <si>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</si>
  <si>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</si>
  <si>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</si>
  <si>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</si>
  <si>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</si>
  <si>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</si>
  <si>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</si>
  <si>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</si>
  <si>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</si>
  <si>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</si>
  <si>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</si>
  <si>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</si>
  <si>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</si>
  <si>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</si>
  <si>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</si>
  <si>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</si>
  <si>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</si>
  <si>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</si>
  <si>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</si>
  <si>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</si>
  <si>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</si>
  <si>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</si>
  <si>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</si>
  <si>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</si>
  <si>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</si>
  <si>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</si>
  <si>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</si>
  <si>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</si>
  <si>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</si>
  <si>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</si>
  <si>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</si>
  <si>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</si>
  <si>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</si>
  <si>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</si>
  <si>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</si>
  <si>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</si>
  <si>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</si>
  <si>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</si>
  <si>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</si>
  <si>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</si>
  <si>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</si>
  <si>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</si>
  <si>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</si>
  <si>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</si>
  <si>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</si>
  <si>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</si>
  <si>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</si>
  <si>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</si>
  <si>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</si>
  <si>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</si>
  <si>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</si>
  <si>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</si>
  <si>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</si>
  <si>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</si>
  <si>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</si>
  <si>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</si>
  <si>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</si>
  <si>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</si>
  <si>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</si>
  <si>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</si>
  <si>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</si>
  <si>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</si>
  <si>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</si>
  <si>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</si>
  <si>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</si>
  <si>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</si>
  <si>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</si>
  <si>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</si>
  <si>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</si>
  <si>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</si>
  <si>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</si>
  <si>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</si>
  <si>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</si>
  <si>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</si>
  <si>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</si>
  <si>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</si>
  <si>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</si>
  <si>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</si>
  <si>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</si>
  <si>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</si>
  <si>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</si>
  <si>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</si>
  <si>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</si>
  <si>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</si>
  <si>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</si>
  <si>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</si>
  <si>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</si>
  <si>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</si>
  <si>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</si>
  <si>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</si>
  <si>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</si>
  <si>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</si>
  <si>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</si>
  <si>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</si>
  <si>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</si>
  <si>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</si>
  <si>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</si>
  <si>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</si>
  <si>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</si>
  <si>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</si>
  <si>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</si>
  <si>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</si>
  <si>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</si>
  <si>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</si>
  <si>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</si>
  <si>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</si>
  <si>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</si>
  <si>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</si>
  <si>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</si>
  <si>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</si>
  <si>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</si>
  <si>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</si>
  <si>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</si>
  <si>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</si>
  <si>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</si>
  <si>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</si>
  <si>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</si>
  <si>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</si>
  <si>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</si>
  <si>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</si>
  <si>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</si>
  <si>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</si>
  <si>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</si>
  <si>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</si>
  <si>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</si>
  <si>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</si>
  <si>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</si>
  <si>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</si>
  <si>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</si>
  <si>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</si>
  <si>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</si>
  <si>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</si>
  <si>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</si>
  <si>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</si>
  <si>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</si>
  <si>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</si>
  <si>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</si>
  <si>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</si>
  <si>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</si>
  <si>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</si>
  <si>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</si>
  <si>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</si>
  <si>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</si>
  <si>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</si>
  <si>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</si>
  <si>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</si>
  <si>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</si>
  <si>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</si>
  <si>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</si>
  <si>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</si>
  <si>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</si>
  <si>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</si>
  <si>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</si>
  <si>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</si>
  <si>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</si>
  <si>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</si>
  <si>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</si>
  <si>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</si>
  <si>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</si>
  <si>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</si>
  <si>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</si>
  <si>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</si>
  <si>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</si>
  <si>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</si>
  <si>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</si>
  <si>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</si>
  <si>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</si>
  <si>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</si>
  <si>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</si>
  <si>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</si>
  <si>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</si>
  <si>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</si>
  <si>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</si>
  <si>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</si>
  <si>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</si>
  <si>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</si>
  <si>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</si>
  <si>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</si>
  <si>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</si>
  <si>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</si>
  <si>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</si>
  <si>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</si>
  <si>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</si>
  <si>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</si>
  <si>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</si>
  <si>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</si>
  <si>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</si>
  <si>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</si>
  <si>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</si>
  <si>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</si>
  <si>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</si>
  <si>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</si>
  <si>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</si>
  <si>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</si>
  <si>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</si>
  <si>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</si>
  <si>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</si>
  <si>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</si>
  <si>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</si>
  <si>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</si>
  <si>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</si>
  <si>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</si>
  <si>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</si>
  <si>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</si>
  <si>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</si>
  <si>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</si>
  <si>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</si>
  <si>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</si>
  <si>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</si>
  <si>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</si>
  <si>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</si>
  <si>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</si>
  <si>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</si>
  <si>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</si>
  <si>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</si>
  <si>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</si>
  <si>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</si>
  <si>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</si>
  <si>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</si>
  <si>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</si>
  <si>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</si>
  <si>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</si>
  <si>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</si>
  <si>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</si>
  <si>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</si>
  <si>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</si>
  <si>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</si>
  <si>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</si>
  <si>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</si>
  <si>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</si>
  <si>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</si>
  <si>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</si>
  <si>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</si>
  <si>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</si>
  <si>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</si>
  <si>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</si>
  <si>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</si>
  <si>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</si>
  <si>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</si>
  <si>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</si>
  <si>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</si>
  <si>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</si>
  <si>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</si>
  <si>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</si>
  <si>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</si>
  <si>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</si>
  <si>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</si>
  <si>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</si>
  <si>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</si>
  <si>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</si>
  <si>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</si>
  <si>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</si>
  <si>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</si>
  <si>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</si>
  <si>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</si>
  <si>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</si>
  <si>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</si>
  <si>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</si>
  <si>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</si>
  <si>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</si>
  <si>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</si>
  <si>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</si>
  <si>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</si>
  <si>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</si>
  <si>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</si>
  <si>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</si>
  <si>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</si>
  <si>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</si>
  <si>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</si>
  <si>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</si>
  <si>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</si>
  <si>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</si>
  <si>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</si>
  <si>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</si>
  <si>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</si>
  <si>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</si>
  <si>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</si>
  <si>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</si>
  <si>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</si>
  <si>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</si>
  <si>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</si>
  <si>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</si>
  <si>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</si>
  <si>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</si>
  <si>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</si>
  <si>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</si>
  <si>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</si>
  <si>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</si>
  <si>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</si>
  <si>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</si>
  <si>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</si>
  <si>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</si>
  <si>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</si>
  <si>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</si>
  <si>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</si>
  <si>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</si>
  <si>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</si>
  <si>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</si>
  <si>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</si>
  <si>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</si>
  <si>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</si>
  <si>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</si>
  <si>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</si>
  <si>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</si>
  <si>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</si>
  <si>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</si>
  <si>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</si>
  <si>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</si>
  <si>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</si>
  <si>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</si>
  <si>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</si>
  <si>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</si>
  <si>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</si>
  <si>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</si>
  <si>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</si>
  <si>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</si>
  <si>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</si>
  <si>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</si>
  <si>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</si>
  <si>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</si>
  <si>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</si>
  <si>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</si>
  <si>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</si>
  <si>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</si>
  <si>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</si>
  <si>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</si>
  <si>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</si>
  <si>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</si>
  <si>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</si>
  <si>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</si>
  <si>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</si>
  <si>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</si>
  <si>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</si>
  <si>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</si>
  <si>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</si>
  <si>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</si>
  <si>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</si>
  <si>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</si>
  <si>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</si>
  <si>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</si>
  <si>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</si>
  <si>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</si>
  <si>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</si>
  <si>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</si>
  <si>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</si>
  <si>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</si>
  <si>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</si>
  <si>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</si>
  <si>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</si>
  <si>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</si>
  <si>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</si>
  <si>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</si>
  <si>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</si>
  <si>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</si>
  <si>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</si>
  <si>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</si>
  <si>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</si>
  <si>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</si>
  <si>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</si>
  <si>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</si>
  <si>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</si>
  <si>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</si>
  <si>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</si>
  <si>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</si>
  <si>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</si>
  <si>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</si>
  <si>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</si>
  <si>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</si>
  <si>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</si>
  <si>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</si>
  <si>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</si>
  <si>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</si>
  <si>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</si>
  <si>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</si>
  <si>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</si>
  <si>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</si>
  <si>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</si>
  <si>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</si>
  <si>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</si>
  <si>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</si>
  <si>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</si>
  <si>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</si>
  <si>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</si>
  <si>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</si>
  <si>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</si>
  <si>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</si>
  <si>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</si>
  <si>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</si>
  <si>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</si>
  <si>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</si>
  <si>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</si>
  <si>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</si>
  <si>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</si>
  <si>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</si>
  <si>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</si>
  <si>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</si>
  <si>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</si>
  <si>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</si>
  <si>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</si>
  <si>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</si>
  <si>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</si>
  <si>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</si>
  <si>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</si>
  <si>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</si>
  <si>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</si>
  <si>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</si>
  <si>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</si>
  <si>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</si>
  <si>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</si>
  <si>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</si>
  <si>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</si>
  <si>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</si>
  <si>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</si>
  <si>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</si>
  <si>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</si>
  <si>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</si>
  <si>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</si>
  <si>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</si>
  <si>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</si>
  <si>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</si>
  <si>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</si>
  <si>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</si>
  <si>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</si>
  <si>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</si>
  <si>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</si>
  <si>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</si>
  <si>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</si>
  <si>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</si>
  <si>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</si>
  <si>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</si>
  <si>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</si>
  <si>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</si>
  <si>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</si>
  <si>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</si>
  <si>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</si>
  <si>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</si>
  <si>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</si>
  <si>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</si>
  <si>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</si>
  <si>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</si>
  <si>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</si>
  <si>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</si>
  <si>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</si>
  <si>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</si>
  <si>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</si>
  <si>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</si>
  <si>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</si>
  <si>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</si>
  <si>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</si>
  <si>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</si>
  <si>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</si>
  <si>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</si>
  <si>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</si>
  <si>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</si>
  <si>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</si>
  <si>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</si>
  <si>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</si>
  <si>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</si>
  <si>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</si>
  <si>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</si>
  <si>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</si>
  <si>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</si>
  <si>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</si>
  <si>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</si>
  <si>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</si>
  <si>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</si>
  <si>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</si>
  <si>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</si>
  <si>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</si>
  <si>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</si>
  <si>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</si>
  <si>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</si>
  <si>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</si>
  <si>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</si>
  <si>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</si>
  <si>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</si>
  <si>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</si>
  <si>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</si>
  <si>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</si>
  <si>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</si>
  <si>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</si>
  <si>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</si>
  <si>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</si>
  <si>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</si>
  <si>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</si>
  <si>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</si>
  <si>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</si>
  <si>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</si>
  <si>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</si>
  <si>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</si>
  <si>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</si>
  <si>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</si>
  <si>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</si>
  <si>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</si>
  <si>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</si>
  <si>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</si>
  <si>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</si>
  <si>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</si>
  <si>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</si>
  <si>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</si>
  <si>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</si>
  <si>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</si>
  <si>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</si>
  <si>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</si>
  <si>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</si>
  <si>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</si>
  <si>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</si>
  <si>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</si>
  <si>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</si>
  <si>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</si>
  <si>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</si>
  <si>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</si>
  <si>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</si>
  <si>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</si>
  <si>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</si>
  <si>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</si>
  <si>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</si>
  <si>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</si>
  <si>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</si>
  <si>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</si>
  <si>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</si>
  <si>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</si>
  <si>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</si>
  <si>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</si>
  <si>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</si>
  <si>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</si>
  <si>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</si>
  <si>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</si>
  <si>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</si>
  <si>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</si>
  <si>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</si>
  <si>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</si>
  <si>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</si>
  <si>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</si>
  <si>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</si>
  <si>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</si>
  <si>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</si>
  <si>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</si>
  <si>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</si>
  <si>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</si>
  <si>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</si>
  <si>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</si>
  <si>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</si>
  <si>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</si>
  <si>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</si>
  <si>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</si>
  <si>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</si>
  <si>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</si>
  <si>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</si>
  <si>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</si>
  <si>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</si>
  <si>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</si>
  <si>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</si>
  <si>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</si>
  <si>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</si>
  <si>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</si>
  <si>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</si>
  <si>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</si>
  <si>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</si>
  <si>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</si>
  <si>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</si>
  <si>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</si>
  <si>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</si>
  <si>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</si>
  <si>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</si>
  <si>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</si>
  <si>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</si>
  <si>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</si>
  <si>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</si>
  <si>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</si>
  <si>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</si>
  <si>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</si>
  <si>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</si>
  <si>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</si>
  <si>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</si>
  <si>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</si>
  <si>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</si>
  <si>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</si>
  <si>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</si>
  <si>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</si>
  <si>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</si>
  <si>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</si>
  <si>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</si>
  <si>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</si>
  <si>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</si>
  <si>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</si>
  <si>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</si>
  <si>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</si>
  <si>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</si>
  <si>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</si>
  <si>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</si>
  <si>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</si>
  <si>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</si>
  <si>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</si>
  <si>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</si>
  <si>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</si>
  <si>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</si>
  <si>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</si>
  <si>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</si>
  <si>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</si>
  <si>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</si>
  <si>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</si>
  <si>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</si>
  <si>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</si>
  <si>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</si>
  <si>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</si>
  <si>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</si>
  <si>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</si>
  <si>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</si>
  <si>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</si>
  <si>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</si>
  <si>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</si>
  <si>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</si>
  <si>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</si>
  <si>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</si>
  <si>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</si>
  <si>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</si>
  <si>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</si>
  <si>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</si>
  <si>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</si>
  <si>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</si>
  <si>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</si>
  <si>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</si>
  <si>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</si>
  <si>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</si>
  <si>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</si>
  <si>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</si>
  <si>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</si>
  <si>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</si>
  <si>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</si>
  <si>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</si>
  <si>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</si>
  <si>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</si>
  <si>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</si>
  <si>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</si>
  <si>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</si>
  <si>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</si>
  <si>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</si>
  <si>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</si>
  <si>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</si>
  <si>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</si>
  <si>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</si>
  <si>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</si>
  <si>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</si>
  <si>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</si>
  <si>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</si>
  <si>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</si>
  <si>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</si>
  <si>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</si>
  <si>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</si>
  <si>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</si>
  <si>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</si>
  <si>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</si>
  <si>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</si>
  <si>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</si>
  <si>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>Հավելված 5</t>
  </si>
  <si>
    <t xml:space="preserve">                                  փետրվարի   -ի N ___ որոշման </t>
  </si>
  <si>
    <t>Հավելված 6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</si>
  <si>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</si>
  <si>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</si>
  <si>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</si>
  <si>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</si>
  <si>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>p</t>
  </si>
  <si>
    <t xml:space="preserve">          մայիսի  07 -ի N 82-Ն որոշման </t>
  </si>
  <si>
    <t xml:space="preserve">Հավելված 4՝                              </t>
  </si>
  <si>
    <t xml:space="preserve">Հավելված 2՝                                </t>
  </si>
  <si>
    <t xml:space="preserve">            մայիսի  07 -ի N 82-Ն որոշման </t>
  </si>
  <si>
    <t xml:space="preserve">         մայիսի  07-ի N 82-Ն որոշման </t>
  </si>
  <si>
    <t xml:space="preserve">Հավելված 1՝                </t>
  </si>
  <si>
    <t xml:space="preserve">Հավելված                                </t>
  </si>
  <si>
    <t xml:space="preserve">դեկտեմբերի 19-ի N 160-Ն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</si>
</sst>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309">
    <xf numFmtId="0" fontId="0" fillId="0" borderId="0" xfId="0"/>
    <xf numFmtId="0" fontId="29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Fill="1" applyBorder="1" applyAlignment="1" applyProtection="1">
      <alignment horizontal="center" vertical="top" wrapText="1"/>
      <protection hidden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/>
    <xf numFmtId="165" fontId="9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4" xfId="11" applyFont="1" applyFill="1" applyBorder="1" applyAlignment="1">
      <alignment horizontal="center" vertical="center" wrapText="1"/>
    </xf>
    <xf numFmtId="0" fontId="1" fillId="0" borderId="15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center" vertical="center" wrapText="1"/>
    </xf>
    <xf numFmtId="164" fontId="2" fillId="0" borderId="16" xfId="11" applyNumberFormat="1" applyFont="1" applyFill="1" applyBorder="1" applyAlignment="1">
      <alignment horizontal="center" vertical="center" wrapText="1"/>
    </xf>
    <xf numFmtId="164" fontId="2" fillId="0" borderId="4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7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8" fillId="0" borderId="1" xfId="11" applyNumberFormat="1" applyFont="1" applyFill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164" fontId="17" fillId="0" borderId="0" xfId="0" applyNumberFormat="1" applyFont="1" applyFill="1" applyBorder="1" applyAlignment="1">
      <alignment horizontal="right" wrapText="1"/>
    </xf>
    <xf numFmtId="167" fontId="17" fillId="0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wrapText="1"/>
    </xf>
    <xf numFmtId="167" fontId="17" fillId="0" borderId="0" xfId="0" applyNumberFormat="1" applyFont="1" applyFill="1" applyBorder="1" applyAlignment="1">
      <alignment wrapText="1"/>
    </xf>
    <xf numFmtId="0" fontId="18" fillId="0" borderId="0" xfId="0" applyFont="1"/>
    <xf numFmtId="0" fontId="17" fillId="0" borderId="0" xfId="0" applyFont="1" applyBorder="1"/>
    <xf numFmtId="0" fontId="16" fillId="0" borderId="0" xfId="0" applyFont="1" applyBorder="1"/>
    <xf numFmtId="49" fontId="19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Fill="1" applyBorder="1" applyAlignment="1" applyProtection="1">
      <alignment horizontal="center" wrapText="1"/>
      <protection hidden="1"/>
    </xf>
    <xf numFmtId="0" fontId="22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0" xfId="11" applyFont="1" applyFill="1" applyAlignment="1">
      <alignment horizontal="center" vertical="center" wrapText="1"/>
    </xf>
    <xf numFmtId="0" fontId="1" fillId="0" borderId="0" xfId="11" applyFont="1" applyAlignment="1">
      <alignment vertical="center" wrapText="1"/>
    </xf>
    <xf numFmtId="0" fontId="9" fillId="0" borderId="0" xfId="11" applyFont="1" applyFill="1" applyBorder="1" applyAlignment="1">
      <alignment horizontal="center" vertical="center" wrapText="1"/>
    </xf>
    <xf numFmtId="49" fontId="1" fillId="0" borderId="11" xfId="11" applyNumberFormat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164" fontId="2" fillId="0" borderId="1" xfId="0" applyNumberFormat="1" applyFont="1" applyFill="1" applyBorder="1" applyAlignment="1">
      <alignment horizontal="center" vertical="center"/>
    </xf>
    <xf numFmtId="0" fontId="25" fillId="0" borderId="29" xfId="2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37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39" xfId="0" applyNumberFormat="1" applyFont="1" applyFill="1" applyBorder="1" applyAlignment="1">
      <alignment horizontal="center" vertical="center" wrapText="1"/>
    </xf>
    <xf numFmtId="164" fontId="1" fillId="0" borderId="40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 wrapText="1"/>
    </xf>
    <xf numFmtId="164" fontId="2" fillId="0" borderId="42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33" xfId="0" applyNumberFormat="1" applyFont="1" applyFill="1" applyBorder="1" applyAlignment="1">
      <alignment horizontal="center"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39" xfId="0" applyNumberFormat="1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/>
    </xf>
    <xf numFmtId="164" fontId="1" fillId="0" borderId="34" xfId="0" applyNumberFormat="1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 wrapText="1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43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Fill="1" applyBorder="1" applyAlignment="1">
      <alignment horizontal="center" vertical="center" wrapText="1"/>
    </xf>
    <xf numFmtId="0" fontId="1" fillId="0" borderId="0" xfId="11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13" fillId="0" borderId="0" xfId="0" applyFont="1" applyFill="1"/>
    <xf numFmtId="0" fontId="1" fillId="0" borderId="0" xfId="0" applyFont="1" applyFill="1" applyAlignment="1">
      <alignment vertical="top"/>
    </xf>
    <xf numFmtId="0" fontId="29" fillId="0" borderId="0" xfId="0" applyFont="1" applyFill="1"/>
    <xf numFmtId="0" fontId="2" fillId="0" borderId="0" xfId="11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167" fontId="1" fillId="0" borderId="0" xfId="0" applyNumberFormat="1" applyFont="1" applyFill="1"/>
    <xf numFmtId="167" fontId="5" fillId="0" borderId="8" xfId="0" applyNumberFormat="1" applyFont="1" applyFill="1" applyBorder="1" applyAlignment="1" applyProtection="1">
      <alignment vertical="center"/>
      <protection hidden="1"/>
    </xf>
    <xf numFmtId="167" fontId="5" fillId="0" borderId="2" xfId="0" applyNumberFormat="1" applyFont="1" applyFill="1" applyBorder="1" applyAlignment="1" applyProtection="1">
      <alignment vertical="center"/>
      <protection hidden="1"/>
    </xf>
    <xf numFmtId="164" fontId="1" fillId="0" borderId="0" xfId="11" applyNumberFormat="1" applyFont="1" applyFill="1" applyAlignment="1">
      <alignment vertical="center" wrapText="1"/>
    </xf>
    <xf numFmtId="0" fontId="7" fillId="0" borderId="0" xfId="0" applyFont="1" applyFill="1" applyBorder="1" applyAlignment="1" applyProtection="1">
      <alignment vertical="top"/>
      <protection hidden="1"/>
    </xf>
    <xf numFmtId="164" fontId="1" fillId="0" borderId="0" xfId="0" applyNumberFormat="1" applyFont="1" applyFill="1" applyAlignment="1">
      <alignment vertical="center" wrapText="1"/>
    </xf>
    <xf numFmtId="0" fontId="9" fillId="0" borderId="13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164" fontId="2" fillId="0" borderId="0" xfId="11" applyNumberFormat="1" applyFont="1" applyFill="1" applyAlignment="1">
      <alignment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0" xfId="11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center" vertical="center" wrapText="1"/>
    </xf>
    <xf numFmtId="0" fontId="2" fillId="0" borderId="8" xfId="11" applyFont="1" applyFill="1" applyBorder="1" applyAlignment="1">
      <alignment horizontal="center" wrapText="1"/>
    </xf>
    <xf numFmtId="0" fontId="2" fillId="0" borderId="23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24" xfId="11" applyFont="1" applyFill="1" applyBorder="1" applyAlignment="1">
      <alignment horizontal="center" vertical="center" wrapText="1"/>
    </xf>
    <xf numFmtId="0" fontId="1" fillId="0" borderId="25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23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11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11" applyFont="1" applyFill="1" applyAlignment="1">
      <alignment horizontal="right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0" borderId="4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126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9"/>
  <sheetViews>
    <sheetView view="pageBreakPreview" zoomScaleSheetLayoutView="100" workbookViewId="0">
      <selection activeCell="G7" sqref="G7:I7"/>
    </sheetView>
  </sheetViews>
  <sheetFormatPr defaultColWidth="17.140625" defaultRowHeight="13.5" x14ac:dyDescent="0.25"/>
  <cols>
    <col min="1" max="1" width="9.42578125" style="145" customWidth="1"/>
    <col min="2" max="2" width="47.5703125" style="92" customWidth="1"/>
    <col min="3" max="3" width="8.7109375" style="145" customWidth="1"/>
    <col min="4" max="4" width="12" style="92" customWidth="1"/>
    <col min="5" max="5" width="11.85546875" style="145" customWidth="1"/>
    <col min="6" max="6" width="12.42578125" style="145" customWidth="1"/>
    <col min="7" max="7" width="12.42578125" style="92" customWidth="1"/>
    <col min="8" max="8" width="11.85546875" style="145" customWidth="1"/>
    <col min="9" max="9" width="12" style="145" customWidth="1"/>
    <col min="10" max="10" width="12" style="92" customWidth="1"/>
    <col min="11" max="11" width="8.5703125" style="92" customWidth="1"/>
    <col min="12" max="12" width="17.140625" style="92"/>
    <col min="13" max="13" width="12.42578125" style="92" bestFit="1" customWidth="1"/>
    <col min="14" max="14" width="13" style="92" bestFit="1" customWidth="1"/>
    <col min="15" max="15" width="11.85546875" style="92" bestFit="1" customWidth="1"/>
    <col min="16" max="16" width="17.140625" style="92"/>
    <col min="17" max="17" width="11.85546875" style="92" bestFit="1" customWidth="1"/>
    <col min="18" max="18" width="9.85546875" style="92" bestFit="1" customWidth="1"/>
    <col min="19" max="19" width="17.140625" style="92"/>
    <col min="20" max="20" width="11.140625" style="92" bestFit="1" customWidth="1"/>
    <col min="21" max="16384" width="17.140625" style="92"/>
  </cols>
  <sheetData>
    <row r="1" spans="1:15" x14ac:dyDescent="0.25">
      <c r="C1" s="92"/>
      <c r="D1" s="145"/>
      <c r="F1" s="92"/>
      <c r="G1" s="255" t="s">
        <v>888</v>
      </c>
      <c r="H1" s="255"/>
      <c r="I1" s="255"/>
      <c r="J1" s="145"/>
    </row>
    <row r="2" spans="1:15" ht="13.5" customHeight="1" x14ac:dyDescent="0.25">
      <c r="C2" s="257"/>
      <c r="D2" s="257"/>
      <c r="E2" s="257"/>
      <c r="F2" s="257"/>
      <c r="G2" s="254" t="s">
        <v>600</v>
      </c>
      <c r="H2" s="254"/>
      <c r="I2" s="254"/>
      <c r="J2" s="240"/>
    </row>
    <row r="3" spans="1:15" ht="13.5" customHeight="1" x14ac:dyDescent="0.25">
      <c r="C3" s="257"/>
      <c r="D3" s="257"/>
      <c r="E3" s="257"/>
      <c r="F3" s="257"/>
      <c r="G3" s="254" t="s">
        <v>874</v>
      </c>
      <c r="H3" s="254"/>
      <c r="I3" s="254"/>
      <c r="J3" s="240"/>
    </row>
    <row r="4" spans="1:15" ht="13.5" customHeight="1" x14ac:dyDescent="0.25">
      <c r="C4" s="256"/>
      <c r="D4" s="256"/>
      <c r="E4" s="256"/>
      <c r="F4" s="256"/>
      <c r="G4" s="254" t="s">
        <v>887</v>
      </c>
      <c r="H4" s="254"/>
      <c r="I4" s="254"/>
      <c r="J4" s="240"/>
    </row>
    <row r="5" spans="1:15" x14ac:dyDescent="0.25">
      <c r="C5" s="258"/>
      <c r="D5" s="258"/>
      <c r="E5" s="258"/>
      <c r="F5" s="258"/>
      <c r="G5" s="255" t="s">
        <v>871</v>
      </c>
      <c r="H5" s="255"/>
      <c r="I5" s="255"/>
      <c r="J5" s="145"/>
    </row>
    <row r="6" spans="1:15" ht="13.5" customHeight="1" x14ac:dyDescent="0.25">
      <c r="C6" s="239"/>
      <c r="D6" s="239"/>
      <c r="E6" s="239"/>
      <c r="F6" s="239"/>
      <c r="G6" s="254" t="s">
        <v>600</v>
      </c>
      <c r="H6" s="254"/>
      <c r="I6" s="254"/>
      <c r="J6" s="240"/>
    </row>
    <row r="7" spans="1:15" ht="13.5" customHeight="1" x14ac:dyDescent="0.25">
      <c r="C7" s="239"/>
      <c r="D7" s="239"/>
      <c r="E7" s="239"/>
      <c r="F7" s="239"/>
      <c r="G7" s="254" t="s">
        <v>872</v>
      </c>
      <c r="H7" s="254"/>
      <c r="I7" s="254"/>
      <c r="J7" s="240"/>
    </row>
    <row r="8" spans="1:15" ht="13.5" customHeight="1" x14ac:dyDescent="0.25">
      <c r="C8" s="239"/>
      <c r="D8" s="239"/>
      <c r="E8" s="239"/>
      <c r="F8" s="239"/>
      <c r="G8" s="254" t="s">
        <v>873</v>
      </c>
      <c r="H8" s="254"/>
      <c r="I8" s="254"/>
      <c r="J8" s="240"/>
    </row>
    <row r="9" spans="1:15" x14ac:dyDescent="0.25">
      <c r="C9" s="257"/>
      <c r="D9" s="257"/>
      <c r="E9" s="257"/>
      <c r="F9" s="257"/>
      <c r="G9" s="255"/>
      <c r="H9" s="255"/>
      <c r="I9" s="255"/>
      <c r="J9" s="145"/>
      <c r="N9" s="222"/>
    </row>
    <row r="10" spans="1:15" x14ac:dyDescent="0.25">
      <c r="C10" s="257"/>
      <c r="D10" s="257"/>
      <c r="E10" s="257"/>
      <c r="F10" s="257"/>
      <c r="G10" s="254"/>
      <c r="H10" s="254"/>
      <c r="I10" s="254"/>
      <c r="J10" s="240"/>
    </row>
    <row r="11" spans="1:15" x14ac:dyDescent="0.25">
      <c r="C11" s="256"/>
      <c r="D11" s="256"/>
      <c r="E11" s="256"/>
      <c r="F11" s="256"/>
      <c r="H11" s="92"/>
      <c r="I11" s="92"/>
      <c r="M11" s="222"/>
      <c r="N11" s="222"/>
      <c r="O11" s="222"/>
    </row>
    <row r="12" spans="1:15" ht="20.25" x14ac:dyDescent="0.25">
      <c r="A12" s="245" t="s">
        <v>693</v>
      </c>
      <c r="B12" s="245"/>
      <c r="C12" s="245"/>
      <c r="D12" s="245"/>
      <c r="E12" s="245"/>
      <c r="F12" s="245"/>
      <c r="G12" s="222"/>
      <c r="H12" s="222"/>
      <c r="I12" s="222"/>
    </row>
    <row r="13" spans="1:15" ht="20.25" x14ac:dyDescent="0.25">
      <c r="A13" s="245" t="s">
        <v>694</v>
      </c>
      <c r="B13" s="245"/>
      <c r="C13" s="245"/>
      <c r="D13" s="245"/>
      <c r="E13" s="245"/>
      <c r="F13" s="245"/>
      <c r="G13" s="222"/>
      <c r="H13" s="222"/>
      <c r="I13" s="222"/>
    </row>
    <row r="14" spans="1:15" ht="26.25" thickBot="1" x14ac:dyDescent="0.3">
      <c r="A14" s="92"/>
      <c r="C14" s="92"/>
      <c r="E14" s="92"/>
      <c r="F14" s="147" t="s">
        <v>751</v>
      </c>
      <c r="H14" s="92"/>
      <c r="I14" s="92"/>
      <c r="J14" s="147"/>
    </row>
    <row r="15" spans="1:15" ht="43.5" thickBot="1" x14ac:dyDescent="0.3">
      <c r="A15" s="228"/>
      <c r="B15" s="228"/>
      <c r="C15" s="242" t="s">
        <v>697</v>
      </c>
      <c r="D15" s="93" t="s">
        <v>695</v>
      </c>
      <c r="E15" s="93"/>
      <c r="F15" s="93"/>
      <c r="G15" s="246" t="s">
        <v>752</v>
      </c>
      <c r="H15" s="247"/>
      <c r="I15" s="247"/>
      <c r="J15" s="248"/>
      <c r="M15" s="222"/>
      <c r="N15" s="222"/>
      <c r="O15" s="222"/>
    </row>
    <row r="16" spans="1:15" x14ac:dyDescent="0.25">
      <c r="A16" s="229" t="s">
        <v>142</v>
      </c>
      <c r="B16" s="229" t="s">
        <v>696</v>
      </c>
      <c r="C16" s="243"/>
      <c r="D16" s="249" t="s">
        <v>368</v>
      </c>
      <c r="E16" s="94" t="s">
        <v>153</v>
      </c>
      <c r="F16" s="94"/>
      <c r="G16" s="251" t="s">
        <v>367</v>
      </c>
      <c r="H16" s="252"/>
      <c r="I16" s="252"/>
      <c r="J16" s="253"/>
    </row>
    <row r="17" spans="1:23" ht="27.75" thickBot="1" x14ac:dyDescent="0.3">
      <c r="A17" s="230"/>
      <c r="B17" s="230"/>
      <c r="C17" s="244"/>
      <c r="D17" s="250"/>
      <c r="E17" s="77" t="s">
        <v>369</v>
      </c>
      <c r="F17" s="78" t="s">
        <v>370</v>
      </c>
      <c r="G17" s="79">
        <v>1</v>
      </c>
      <c r="H17" s="79">
        <v>2</v>
      </c>
      <c r="I17" s="79">
        <v>3</v>
      </c>
      <c r="J17" s="79">
        <v>4</v>
      </c>
    </row>
    <row r="18" spans="1:23" s="145" customFormat="1" x14ac:dyDescent="0.25">
      <c r="A18" s="148">
        <v>1</v>
      </c>
      <c r="B18" s="80">
        <v>2</v>
      </c>
      <c r="C18" s="80">
        <v>3</v>
      </c>
      <c r="D18" s="80">
        <v>4</v>
      </c>
      <c r="E18" s="80">
        <v>5</v>
      </c>
      <c r="F18" s="80">
        <v>6</v>
      </c>
      <c r="G18" s="80">
        <v>7</v>
      </c>
      <c r="H18" s="80">
        <v>8</v>
      </c>
      <c r="I18" s="80">
        <v>9</v>
      </c>
      <c r="J18" s="80">
        <v>10</v>
      </c>
    </row>
    <row r="19" spans="1:23" ht="34.5" x14ac:dyDescent="0.25">
      <c r="A19" s="163">
        <v>1000</v>
      </c>
      <c r="B19" s="95" t="s">
        <v>740</v>
      </c>
      <c r="C19" s="79"/>
      <c r="D19" s="89">
        <f t="shared" ref="D19:J19" si="0">SUM(D20,D60,D79)</f>
        <v>8186368.6999458801</v>
      </c>
      <c r="E19" s="89">
        <f t="shared" si="0"/>
        <v>7575462.4999458799</v>
      </c>
      <c r="F19" s="89">
        <f t="shared" si="0"/>
        <v>1312250.9563600756</v>
      </c>
      <c r="G19" s="81">
        <f t="shared" si="0"/>
        <v>2111288.3513318277</v>
      </c>
      <c r="H19" s="81">
        <f t="shared" si="0"/>
        <v>4332275.9970048452</v>
      </c>
      <c r="I19" s="81">
        <f t="shared" si="0"/>
        <v>6250784.7591896476</v>
      </c>
      <c r="J19" s="81">
        <f t="shared" si="0"/>
        <v>8186368.6999458801</v>
      </c>
      <c r="K19" s="222">
        <f>+D19-J19</f>
        <v>0</v>
      </c>
      <c r="M19" s="222"/>
      <c r="N19" s="222"/>
      <c r="O19" s="222"/>
      <c r="T19" s="222"/>
      <c r="V19" s="222"/>
      <c r="W19" s="222"/>
    </row>
    <row r="20" spans="1:23" s="215" customFormat="1" ht="42.75" x14ac:dyDescent="0.25">
      <c r="A20" s="163">
        <v>1100</v>
      </c>
      <c r="B20" s="87" t="s">
        <v>835</v>
      </c>
      <c r="C20" s="150">
        <v>7100</v>
      </c>
      <c r="D20" s="89">
        <f>SUM(D21,D25,D27,D50,D54)</f>
        <v>2158205.8084899597</v>
      </c>
      <c r="E20" s="89">
        <f>SUM(E21,E25,E27,E50,E54)</f>
        <v>2158205.8084899597</v>
      </c>
      <c r="F20" s="89" t="s">
        <v>0</v>
      </c>
      <c r="G20" s="89">
        <f t="shared" ref="G20:J20" si="1">SUM(G21,G25,G27,G50,G54)</f>
        <v>513858.52583094279</v>
      </c>
      <c r="H20" s="89">
        <f t="shared" si="1"/>
        <v>1044845.6691895836</v>
      </c>
      <c r="I20" s="89">
        <f t="shared" si="1"/>
        <v>1601525.7388397716</v>
      </c>
      <c r="J20" s="89">
        <f t="shared" si="1"/>
        <v>2158205.8084899597</v>
      </c>
      <c r="K20" s="222">
        <f t="shared" ref="K20:K83" si="2">+D20-J20</f>
        <v>0</v>
      </c>
      <c r="M20" s="222"/>
      <c r="N20" s="222"/>
      <c r="O20" s="222"/>
      <c r="T20" s="222"/>
    </row>
    <row r="21" spans="1:23" s="215" customFormat="1" ht="28.5" x14ac:dyDescent="0.25">
      <c r="A21" s="163">
        <v>1110</v>
      </c>
      <c r="B21" s="87" t="s">
        <v>834</v>
      </c>
      <c r="C21" s="150">
        <v>7131</v>
      </c>
      <c r="D21" s="89">
        <f>SUM(D22,D23,D24)</f>
        <v>760272.7</v>
      </c>
      <c r="E21" s="89">
        <f>SUM(E22,E23,E24)</f>
        <v>760272.7</v>
      </c>
      <c r="F21" s="89" t="s">
        <v>0</v>
      </c>
      <c r="G21" s="89">
        <f t="shared" ref="G21:J21" si="3">SUM(G22,G23,G24)</f>
        <v>181017.30952380953</v>
      </c>
      <c r="H21" s="89">
        <f t="shared" si="3"/>
        <v>368068.5293650793</v>
      </c>
      <c r="I21" s="89">
        <f t="shared" si="3"/>
        <v>564170.6146825396</v>
      </c>
      <c r="J21" s="89">
        <f t="shared" si="3"/>
        <v>760272.7</v>
      </c>
      <c r="K21" s="222">
        <f t="shared" si="2"/>
        <v>0</v>
      </c>
      <c r="M21" s="222"/>
      <c r="N21" s="222"/>
      <c r="O21" s="222"/>
      <c r="T21" s="222"/>
    </row>
    <row r="22" spans="1:23" ht="40.5" x14ac:dyDescent="0.25">
      <c r="A22" s="163">
        <v>1111</v>
      </c>
      <c r="B22" s="83" t="s">
        <v>836</v>
      </c>
      <c r="C22" s="79"/>
      <c r="D22" s="152">
        <f>E22</f>
        <v>15564.06</v>
      </c>
      <c r="E22" s="152">
        <v>15564.06</v>
      </c>
      <c r="F22" s="152" t="s">
        <v>0</v>
      </c>
      <c r="G22" s="152">
        <f>+D22/252*60</f>
        <v>3705.7285714285713</v>
      </c>
      <c r="H22" s="152">
        <f>+D22/252*122</f>
        <v>7534.9814285714283</v>
      </c>
      <c r="I22" s="152">
        <f>+D22/252*187</f>
        <v>11549.520714285714</v>
      </c>
      <c r="J22" s="152">
        <f>+D22</f>
        <v>15564.06</v>
      </c>
      <c r="K22" s="222">
        <f t="shared" si="2"/>
        <v>0</v>
      </c>
      <c r="M22" s="222"/>
      <c r="N22" s="222"/>
      <c r="O22" s="222"/>
      <c r="T22" s="222"/>
    </row>
    <row r="23" spans="1:23" ht="27" x14ac:dyDescent="0.25">
      <c r="A23" s="163">
        <v>1112</v>
      </c>
      <c r="B23" s="83" t="s">
        <v>698</v>
      </c>
      <c r="C23" s="79"/>
      <c r="D23" s="152">
        <f t="shared" ref="D23:D24" si="4">E23</f>
        <v>4504.3</v>
      </c>
      <c r="E23" s="152">
        <v>4504.3</v>
      </c>
      <c r="F23" s="152" t="s">
        <v>0</v>
      </c>
      <c r="G23" s="152">
        <f t="shared" ref="G23:G24" si="5">+D23/252*60</f>
        <v>1072.452380952381</v>
      </c>
      <c r="H23" s="152">
        <f t="shared" ref="H23:H24" si="6">+D23/252*122</f>
        <v>2180.6531746031746</v>
      </c>
      <c r="I23" s="152">
        <f t="shared" ref="I23:I24" si="7">+D23/252*187</f>
        <v>3342.4765873015876</v>
      </c>
      <c r="J23" s="152">
        <f t="shared" ref="J23:J24" si="8">+D23</f>
        <v>4504.3</v>
      </c>
      <c r="K23" s="222">
        <f t="shared" si="2"/>
        <v>0</v>
      </c>
      <c r="M23" s="222"/>
      <c r="N23" s="222"/>
      <c r="O23" s="222"/>
      <c r="T23" s="222"/>
    </row>
    <row r="24" spans="1:23" x14ac:dyDescent="0.25">
      <c r="A24" s="163">
        <v>1113</v>
      </c>
      <c r="B24" s="83" t="s">
        <v>826</v>
      </c>
      <c r="C24" s="79"/>
      <c r="D24" s="152">
        <f t="shared" si="4"/>
        <v>740204.34</v>
      </c>
      <c r="E24" s="152">
        <f>700204.34+10000+10000+10000+10000</f>
        <v>740204.34</v>
      </c>
      <c r="F24" s="152" t="s">
        <v>0</v>
      </c>
      <c r="G24" s="152">
        <f t="shared" si="5"/>
        <v>176239.12857142856</v>
      </c>
      <c r="H24" s="152">
        <f t="shared" si="6"/>
        <v>358352.89476190472</v>
      </c>
      <c r="I24" s="152">
        <f t="shared" si="7"/>
        <v>549278.61738095235</v>
      </c>
      <c r="J24" s="152">
        <f t="shared" si="8"/>
        <v>740204.34</v>
      </c>
      <c r="K24" s="222">
        <f t="shared" si="2"/>
        <v>0</v>
      </c>
      <c r="M24" s="222"/>
      <c r="N24" s="222"/>
      <c r="O24" s="222"/>
      <c r="T24" s="222"/>
    </row>
    <row r="25" spans="1:23" s="215" customFormat="1" ht="14.25" x14ac:dyDescent="0.25">
      <c r="A25" s="163">
        <v>1120</v>
      </c>
      <c r="B25" s="87" t="s">
        <v>699</v>
      </c>
      <c r="C25" s="150">
        <v>7136</v>
      </c>
      <c r="D25" s="89">
        <f>SUM(D26)</f>
        <v>1216423.1084899595</v>
      </c>
      <c r="E25" s="89">
        <f>SUM(E26)</f>
        <v>1216423.1084899595</v>
      </c>
      <c r="F25" s="89" t="s">
        <v>0</v>
      </c>
      <c r="G25" s="82">
        <f>SUM(G26)</f>
        <v>289624.54964046658</v>
      </c>
      <c r="H25" s="82">
        <f>SUM(H26)</f>
        <v>588903.25093561539</v>
      </c>
      <c r="I25" s="82">
        <f>SUM(I26)</f>
        <v>902663.17971278739</v>
      </c>
      <c r="J25" s="82">
        <f>SUM(J26)</f>
        <v>1216423.1084899595</v>
      </c>
      <c r="K25" s="222">
        <f t="shared" si="2"/>
        <v>0</v>
      </c>
      <c r="M25" s="222"/>
      <c r="N25" s="222"/>
      <c r="O25" s="222"/>
      <c r="T25" s="222"/>
    </row>
    <row r="26" spans="1:23" ht="27" x14ac:dyDescent="0.25">
      <c r="A26" s="163">
        <v>1121</v>
      </c>
      <c r="B26" s="83" t="s">
        <v>741</v>
      </c>
      <c r="C26" s="79"/>
      <c r="D26" s="152">
        <f>E26</f>
        <v>1216423.1084899595</v>
      </c>
      <c r="E26" s="152">
        <f>1122548.239+2000+91874.8694899594</f>
        <v>1216423.1084899595</v>
      </c>
      <c r="F26" s="152" t="s">
        <v>0</v>
      </c>
      <c r="G26" s="152">
        <f>+D26/252*60</f>
        <v>289624.54964046658</v>
      </c>
      <c r="H26" s="152">
        <f>+D26/252*122</f>
        <v>588903.25093561539</v>
      </c>
      <c r="I26" s="152">
        <f>+D26/252*187</f>
        <v>902663.17971278739</v>
      </c>
      <c r="J26" s="152">
        <f>+D26</f>
        <v>1216423.1084899595</v>
      </c>
      <c r="K26" s="222">
        <f t="shared" si="2"/>
        <v>0</v>
      </c>
      <c r="M26" s="222"/>
      <c r="N26" s="222"/>
      <c r="O26" s="222"/>
      <c r="T26" s="222"/>
    </row>
    <row r="27" spans="1:23" s="215" customFormat="1" ht="42.75" x14ac:dyDescent="0.25">
      <c r="A27" s="163">
        <v>1130</v>
      </c>
      <c r="B27" s="87" t="s">
        <v>700</v>
      </c>
      <c r="C27" s="150">
        <v>7145</v>
      </c>
      <c r="D27" s="89">
        <f>SUM(D28)</f>
        <v>139510</v>
      </c>
      <c r="E27" s="89">
        <f>SUM(E28)</f>
        <v>139510</v>
      </c>
      <c r="F27" s="89" t="s">
        <v>0</v>
      </c>
      <c r="G27" s="82">
        <f>SUM(G28)</f>
        <v>33216.666666666664</v>
      </c>
      <c r="H27" s="82">
        <f>SUM(H28)</f>
        <v>67540.555555555547</v>
      </c>
      <c r="I27" s="82">
        <f>SUM(I28)</f>
        <v>103525.27777777777</v>
      </c>
      <c r="J27" s="82">
        <f>SUM(J28)</f>
        <v>139510</v>
      </c>
      <c r="K27" s="222">
        <f t="shared" si="2"/>
        <v>0</v>
      </c>
      <c r="M27" s="222"/>
      <c r="N27" s="222"/>
      <c r="O27" s="222"/>
      <c r="T27" s="222"/>
    </row>
    <row r="28" spans="1:23" ht="67.5" x14ac:dyDescent="0.25">
      <c r="A28" s="163">
        <v>11301</v>
      </c>
      <c r="B28" s="83" t="s">
        <v>837</v>
      </c>
      <c r="C28" s="79">
        <v>7145</v>
      </c>
      <c r="D28" s="152">
        <f>D29+D32+D33+D34+D35+D36+D37+D38+D39+D40+D41+D42+D43+D44+D45+D46+D47+D48+D49</f>
        <v>139510</v>
      </c>
      <c r="E28" s="152">
        <f>E29+E32+E33+E34+E35+E36+E37+E38+E39+E40+E41+E42+E43+E44+E45+E46+E47+E48+E49</f>
        <v>139510</v>
      </c>
      <c r="F28" s="152" t="s">
        <v>0</v>
      </c>
      <c r="G28" s="152">
        <f t="shared" ref="G28:G49" si="9">+D28/252*60</f>
        <v>33216.666666666664</v>
      </c>
      <c r="H28" s="152">
        <f t="shared" ref="H28:H49" si="10">+D28/252*122</f>
        <v>67540.555555555547</v>
      </c>
      <c r="I28" s="152">
        <f t="shared" ref="I28:I49" si="11">+D28/252*187</f>
        <v>103525.27777777777</v>
      </c>
      <c r="J28" s="152">
        <f t="shared" ref="J28:J49" si="12">+D28</f>
        <v>139510</v>
      </c>
      <c r="K28" s="222">
        <f t="shared" si="2"/>
        <v>0</v>
      </c>
      <c r="M28" s="222"/>
      <c r="N28" s="222"/>
      <c r="O28" s="222"/>
      <c r="T28" s="222"/>
    </row>
    <row r="29" spans="1:23" ht="54" x14ac:dyDescent="0.25">
      <c r="A29" s="163">
        <v>11302</v>
      </c>
      <c r="B29" s="83" t="s">
        <v>838</v>
      </c>
      <c r="C29" s="79"/>
      <c r="D29" s="152">
        <f>SUM(D30:D31)</f>
        <v>11005</v>
      </c>
      <c r="E29" s="152">
        <f>SUM(E30:E31)</f>
        <v>11005</v>
      </c>
      <c r="F29" s="152" t="s">
        <v>0</v>
      </c>
      <c r="G29" s="152">
        <f t="shared" si="9"/>
        <v>2620.238095238095</v>
      </c>
      <c r="H29" s="152">
        <f t="shared" si="10"/>
        <v>5327.8174603174602</v>
      </c>
      <c r="I29" s="152">
        <f t="shared" si="11"/>
        <v>8166.4087301587297</v>
      </c>
      <c r="J29" s="152">
        <f t="shared" si="12"/>
        <v>11005</v>
      </c>
      <c r="K29" s="222">
        <f t="shared" si="2"/>
        <v>0</v>
      </c>
      <c r="M29" s="222"/>
      <c r="N29" s="222"/>
      <c r="O29" s="222"/>
      <c r="T29" s="222"/>
    </row>
    <row r="30" spans="1:23" ht="27" x14ac:dyDescent="0.25">
      <c r="A30" s="163">
        <v>113021</v>
      </c>
      <c r="B30" s="85" t="s">
        <v>839</v>
      </c>
      <c r="C30" s="79"/>
      <c r="D30" s="152">
        <f>E30</f>
        <v>10915</v>
      </c>
      <c r="E30" s="152">
        <v>10915</v>
      </c>
      <c r="F30" s="152" t="s">
        <v>0</v>
      </c>
      <c r="G30" s="152">
        <f t="shared" si="9"/>
        <v>2598.8095238095239</v>
      </c>
      <c r="H30" s="152">
        <f t="shared" si="10"/>
        <v>5284.2460317460318</v>
      </c>
      <c r="I30" s="152">
        <f t="shared" si="11"/>
        <v>8099.6230158730159</v>
      </c>
      <c r="J30" s="152">
        <f t="shared" si="12"/>
        <v>10915</v>
      </c>
      <c r="K30" s="222">
        <f t="shared" si="2"/>
        <v>0</v>
      </c>
      <c r="M30" s="222"/>
      <c r="N30" s="222"/>
      <c r="O30" s="222"/>
      <c r="T30" s="222"/>
    </row>
    <row r="31" spans="1:23" x14ac:dyDescent="0.25">
      <c r="A31" s="163">
        <v>113022</v>
      </c>
      <c r="B31" s="144" t="s">
        <v>701</v>
      </c>
      <c r="C31" s="79"/>
      <c r="D31" s="152">
        <f>E31</f>
        <v>90</v>
      </c>
      <c r="E31" s="152">
        <v>90</v>
      </c>
      <c r="F31" s="152" t="s">
        <v>0</v>
      </c>
      <c r="G31" s="152">
        <f t="shared" si="9"/>
        <v>21.428571428571431</v>
      </c>
      <c r="H31" s="152">
        <f t="shared" si="10"/>
        <v>43.571428571428569</v>
      </c>
      <c r="I31" s="152">
        <f t="shared" si="11"/>
        <v>66.785714285714292</v>
      </c>
      <c r="J31" s="152">
        <f t="shared" si="12"/>
        <v>90</v>
      </c>
      <c r="K31" s="222">
        <f t="shared" si="2"/>
        <v>0</v>
      </c>
      <c r="M31" s="222"/>
      <c r="N31" s="222"/>
      <c r="O31" s="222"/>
      <c r="T31" s="222"/>
    </row>
    <row r="32" spans="1:23" ht="94.5" x14ac:dyDescent="0.25">
      <c r="A32" s="163">
        <v>11303</v>
      </c>
      <c r="B32" s="83" t="s">
        <v>639</v>
      </c>
      <c r="C32" s="79"/>
      <c r="D32" s="152">
        <f>E32</f>
        <v>126</v>
      </c>
      <c r="E32" s="152">
        <v>126</v>
      </c>
      <c r="F32" s="152" t="s">
        <v>0</v>
      </c>
      <c r="G32" s="152">
        <f t="shared" si="9"/>
        <v>30</v>
      </c>
      <c r="H32" s="152">
        <f t="shared" si="10"/>
        <v>61</v>
      </c>
      <c r="I32" s="152">
        <f t="shared" si="11"/>
        <v>93.5</v>
      </c>
      <c r="J32" s="152">
        <f t="shared" si="12"/>
        <v>126</v>
      </c>
      <c r="K32" s="222">
        <f t="shared" si="2"/>
        <v>0</v>
      </c>
      <c r="M32" s="222"/>
      <c r="N32" s="222"/>
      <c r="O32" s="222"/>
      <c r="T32" s="222"/>
    </row>
    <row r="33" spans="1:20" ht="40.5" x14ac:dyDescent="0.25">
      <c r="A33" s="163">
        <v>11304</v>
      </c>
      <c r="B33" s="85" t="s">
        <v>640</v>
      </c>
      <c r="C33" s="79"/>
      <c r="D33" s="152">
        <f>SUM(E33:F33)</f>
        <v>35</v>
      </c>
      <c r="E33" s="152">
        <v>35</v>
      </c>
      <c r="F33" s="152" t="s">
        <v>0</v>
      </c>
      <c r="G33" s="152">
        <f t="shared" si="9"/>
        <v>8.3333333333333339</v>
      </c>
      <c r="H33" s="152">
        <f t="shared" si="10"/>
        <v>16.944444444444446</v>
      </c>
      <c r="I33" s="152">
        <f t="shared" si="11"/>
        <v>25.972222222222225</v>
      </c>
      <c r="J33" s="152">
        <f t="shared" si="12"/>
        <v>35</v>
      </c>
      <c r="K33" s="222">
        <f t="shared" si="2"/>
        <v>0</v>
      </c>
      <c r="M33" s="222"/>
      <c r="N33" s="222"/>
      <c r="O33" s="222"/>
      <c r="T33" s="222"/>
    </row>
    <row r="34" spans="1:20" ht="54" x14ac:dyDescent="0.25">
      <c r="A34" s="163">
        <v>11305</v>
      </c>
      <c r="B34" s="85" t="s">
        <v>641</v>
      </c>
      <c r="C34" s="79"/>
      <c r="D34" s="152">
        <f t="shared" ref="D34:D49" si="13">E34</f>
        <v>16800</v>
      </c>
      <c r="E34" s="152">
        <v>16800</v>
      </c>
      <c r="F34" s="152" t="s">
        <v>0</v>
      </c>
      <c r="G34" s="152">
        <f t="shared" si="9"/>
        <v>4000.0000000000005</v>
      </c>
      <c r="H34" s="152">
        <f t="shared" si="10"/>
        <v>8133.3333333333339</v>
      </c>
      <c r="I34" s="152">
        <f t="shared" si="11"/>
        <v>12466.666666666668</v>
      </c>
      <c r="J34" s="152">
        <f t="shared" si="12"/>
        <v>16800</v>
      </c>
      <c r="K34" s="222">
        <f t="shared" si="2"/>
        <v>0</v>
      </c>
      <c r="M34" s="222"/>
      <c r="N34" s="222"/>
      <c r="O34" s="222"/>
      <c r="T34" s="222"/>
    </row>
    <row r="35" spans="1:20" ht="108" x14ac:dyDescent="0.25">
      <c r="A35" s="163">
        <v>11306</v>
      </c>
      <c r="B35" s="83" t="s">
        <v>642</v>
      </c>
      <c r="C35" s="79"/>
      <c r="D35" s="152">
        <f t="shared" si="13"/>
        <v>4320</v>
      </c>
      <c r="E35" s="152">
        <v>4320</v>
      </c>
      <c r="F35" s="152" t="s">
        <v>0</v>
      </c>
      <c r="G35" s="152">
        <f t="shared" si="9"/>
        <v>1028.5714285714284</v>
      </c>
      <c r="H35" s="152">
        <f t="shared" si="10"/>
        <v>2091.4285714285716</v>
      </c>
      <c r="I35" s="152">
        <f t="shared" si="11"/>
        <v>3205.7142857142858</v>
      </c>
      <c r="J35" s="152">
        <f t="shared" si="12"/>
        <v>4320</v>
      </c>
      <c r="K35" s="222">
        <f t="shared" si="2"/>
        <v>0</v>
      </c>
      <c r="M35" s="222"/>
      <c r="N35" s="222"/>
      <c r="O35" s="222"/>
      <c r="T35" s="222"/>
    </row>
    <row r="36" spans="1:20" ht="54" x14ac:dyDescent="0.25">
      <c r="A36" s="163">
        <v>11307</v>
      </c>
      <c r="B36" s="85" t="s">
        <v>643</v>
      </c>
      <c r="C36" s="79"/>
      <c r="D36" s="152">
        <f t="shared" si="13"/>
        <v>3375</v>
      </c>
      <c r="E36" s="152">
        <v>3375</v>
      </c>
      <c r="F36" s="152" t="s">
        <v>0</v>
      </c>
      <c r="G36" s="152">
        <f t="shared" si="9"/>
        <v>803.57142857142856</v>
      </c>
      <c r="H36" s="152">
        <f t="shared" si="10"/>
        <v>1633.9285714285713</v>
      </c>
      <c r="I36" s="152">
        <f t="shared" si="11"/>
        <v>2504.4642857142858</v>
      </c>
      <c r="J36" s="152">
        <f t="shared" si="12"/>
        <v>3375</v>
      </c>
      <c r="K36" s="222">
        <f t="shared" si="2"/>
        <v>0</v>
      </c>
      <c r="M36" s="222"/>
      <c r="N36" s="222"/>
      <c r="O36" s="222"/>
      <c r="T36" s="222"/>
    </row>
    <row r="37" spans="1:20" ht="40.5" x14ac:dyDescent="0.25">
      <c r="A37" s="163">
        <v>11308</v>
      </c>
      <c r="B37" s="85" t="s">
        <v>644</v>
      </c>
      <c r="C37" s="79"/>
      <c r="D37" s="152">
        <f t="shared" si="13"/>
        <v>34320</v>
      </c>
      <c r="E37" s="152">
        <v>34320</v>
      </c>
      <c r="F37" s="152" t="s">
        <v>0</v>
      </c>
      <c r="G37" s="152">
        <f t="shared" si="9"/>
        <v>8171.4285714285725</v>
      </c>
      <c r="H37" s="152">
        <f t="shared" si="10"/>
        <v>16615.238095238095</v>
      </c>
      <c r="I37" s="152">
        <f t="shared" si="11"/>
        <v>25467.61904761905</v>
      </c>
      <c r="J37" s="152">
        <f t="shared" si="12"/>
        <v>34320</v>
      </c>
      <c r="K37" s="222">
        <f t="shared" si="2"/>
        <v>0</v>
      </c>
      <c r="M37" s="222"/>
      <c r="N37" s="222"/>
      <c r="O37" s="222"/>
      <c r="T37" s="222"/>
    </row>
    <row r="38" spans="1:20" ht="27" x14ac:dyDescent="0.25">
      <c r="A38" s="163">
        <v>11309</v>
      </c>
      <c r="B38" s="85" t="s">
        <v>645</v>
      </c>
      <c r="C38" s="79"/>
      <c r="D38" s="152">
        <f t="shared" si="13"/>
        <v>600</v>
      </c>
      <c r="E38" s="152">
        <v>600</v>
      </c>
      <c r="F38" s="152" t="s">
        <v>0</v>
      </c>
      <c r="G38" s="152">
        <f t="shared" si="9"/>
        <v>142.85714285714286</v>
      </c>
      <c r="H38" s="152">
        <f t="shared" si="10"/>
        <v>290.47619047619048</v>
      </c>
      <c r="I38" s="152">
        <f t="shared" si="11"/>
        <v>445.23809523809524</v>
      </c>
      <c r="J38" s="152">
        <f t="shared" si="12"/>
        <v>600</v>
      </c>
      <c r="K38" s="222">
        <f t="shared" si="2"/>
        <v>0</v>
      </c>
      <c r="M38" s="222"/>
      <c r="N38" s="222"/>
      <c r="O38" s="222"/>
      <c r="T38" s="222"/>
    </row>
    <row r="39" spans="1:20" ht="67.5" x14ac:dyDescent="0.25">
      <c r="A39" s="163">
        <v>11310</v>
      </c>
      <c r="B39" s="85" t="s">
        <v>702</v>
      </c>
      <c r="C39" s="79"/>
      <c r="D39" s="152">
        <f t="shared" si="13"/>
        <v>2064</v>
      </c>
      <c r="E39" s="152">
        <v>2064</v>
      </c>
      <c r="F39" s="152" t="s">
        <v>0</v>
      </c>
      <c r="G39" s="152">
        <f t="shared" si="9"/>
        <v>491.42857142857139</v>
      </c>
      <c r="H39" s="152">
        <f t="shared" si="10"/>
        <v>999.23809523809518</v>
      </c>
      <c r="I39" s="152">
        <f t="shared" si="11"/>
        <v>1531.6190476190475</v>
      </c>
      <c r="J39" s="152">
        <f t="shared" si="12"/>
        <v>2064</v>
      </c>
      <c r="K39" s="222">
        <f t="shared" si="2"/>
        <v>0</v>
      </c>
      <c r="M39" s="222"/>
      <c r="N39" s="222"/>
      <c r="O39" s="222"/>
      <c r="T39" s="222"/>
    </row>
    <row r="40" spans="1:20" ht="40.5" x14ac:dyDescent="0.25">
      <c r="A40" s="163">
        <v>11311</v>
      </c>
      <c r="B40" s="85" t="s">
        <v>646</v>
      </c>
      <c r="C40" s="79"/>
      <c r="D40" s="152">
        <f t="shared" si="13"/>
        <v>8366</v>
      </c>
      <c r="E40" s="152">
        <v>8366</v>
      </c>
      <c r="F40" s="152" t="s">
        <v>0</v>
      </c>
      <c r="G40" s="152">
        <f t="shared" si="9"/>
        <v>1991.9047619047617</v>
      </c>
      <c r="H40" s="152">
        <f t="shared" si="10"/>
        <v>4050.2063492063489</v>
      </c>
      <c r="I40" s="152">
        <f t="shared" si="11"/>
        <v>6208.103174603174</v>
      </c>
      <c r="J40" s="152">
        <f t="shared" si="12"/>
        <v>8366</v>
      </c>
      <c r="K40" s="222">
        <f t="shared" si="2"/>
        <v>0</v>
      </c>
      <c r="M40" s="222"/>
      <c r="N40" s="222"/>
      <c r="O40" s="222"/>
      <c r="T40" s="222"/>
    </row>
    <row r="41" spans="1:20" ht="54" x14ac:dyDescent="0.25">
      <c r="A41" s="163">
        <v>11312</v>
      </c>
      <c r="B41" s="85" t="s">
        <v>703</v>
      </c>
      <c r="C41" s="79"/>
      <c r="D41" s="152">
        <f t="shared" si="13"/>
        <v>125</v>
      </c>
      <c r="E41" s="152">
        <v>125</v>
      </c>
      <c r="F41" s="152" t="s">
        <v>0</v>
      </c>
      <c r="G41" s="152">
        <f t="shared" si="9"/>
        <v>29.761904761904763</v>
      </c>
      <c r="H41" s="152">
        <f t="shared" si="10"/>
        <v>60.515873015873019</v>
      </c>
      <c r="I41" s="152">
        <f t="shared" si="11"/>
        <v>92.757936507936506</v>
      </c>
      <c r="J41" s="152">
        <f t="shared" si="12"/>
        <v>125</v>
      </c>
      <c r="K41" s="222">
        <f t="shared" si="2"/>
        <v>0</v>
      </c>
      <c r="M41" s="222"/>
      <c r="N41" s="222"/>
      <c r="O41" s="222"/>
      <c r="T41" s="222"/>
    </row>
    <row r="42" spans="1:20" ht="27" x14ac:dyDescent="0.25">
      <c r="A42" s="163">
        <v>11313</v>
      </c>
      <c r="B42" s="85" t="s">
        <v>704</v>
      </c>
      <c r="C42" s="79"/>
      <c r="D42" s="152">
        <f t="shared" si="13"/>
        <v>54405</v>
      </c>
      <c r="E42" s="152">
        <v>54405</v>
      </c>
      <c r="F42" s="152" t="s">
        <v>0</v>
      </c>
      <c r="G42" s="152">
        <f t="shared" si="9"/>
        <v>12953.571428571428</v>
      </c>
      <c r="H42" s="152">
        <f t="shared" si="10"/>
        <v>26338.928571428572</v>
      </c>
      <c r="I42" s="152">
        <f t="shared" si="11"/>
        <v>40371.964285714283</v>
      </c>
      <c r="J42" s="152">
        <f t="shared" si="12"/>
        <v>54405</v>
      </c>
      <c r="K42" s="222">
        <f t="shared" si="2"/>
        <v>0</v>
      </c>
      <c r="M42" s="222"/>
      <c r="N42" s="222"/>
      <c r="O42" s="222"/>
      <c r="T42" s="222"/>
    </row>
    <row r="43" spans="1:20" ht="81" x14ac:dyDescent="0.25">
      <c r="A43" s="163">
        <v>11314</v>
      </c>
      <c r="B43" s="85" t="s">
        <v>647</v>
      </c>
      <c r="C43" s="79"/>
      <c r="D43" s="152">
        <f t="shared" si="13"/>
        <v>900</v>
      </c>
      <c r="E43" s="152">
        <v>900</v>
      </c>
      <c r="F43" s="152" t="s">
        <v>0</v>
      </c>
      <c r="G43" s="152">
        <f t="shared" si="9"/>
        <v>214.28571428571431</v>
      </c>
      <c r="H43" s="152">
        <f t="shared" si="10"/>
        <v>435.71428571428572</v>
      </c>
      <c r="I43" s="152">
        <f t="shared" si="11"/>
        <v>667.85714285714289</v>
      </c>
      <c r="J43" s="152">
        <f t="shared" si="12"/>
        <v>900</v>
      </c>
      <c r="K43" s="222">
        <f t="shared" si="2"/>
        <v>0</v>
      </c>
      <c r="M43" s="222"/>
      <c r="N43" s="222"/>
      <c r="O43" s="222"/>
      <c r="T43" s="222"/>
    </row>
    <row r="44" spans="1:20" ht="54" x14ac:dyDescent="0.25">
      <c r="A44" s="163">
        <v>11315</v>
      </c>
      <c r="B44" s="85" t="s">
        <v>648</v>
      </c>
      <c r="C44" s="79"/>
      <c r="D44" s="152">
        <f t="shared" si="13"/>
        <v>0</v>
      </c>
      <c r="E44" s="152">
        <v>0</v>
      </c>
      <c r="F44" s="152" t="s">
        <v>0</v>
      </c>
      <c r="G44" s="152">
        <f t="shared" si="9"/>
        <v>0</v>
      </c>
      <c r="H44" s="152">
        <f t="shared" si="10"/>
        <v>0</v>
      </c>
      <c r="I44" s="152">
        <f t="shared" si="11"/>
        <v>0</v>
      </c>
      <c r="J44" s="152">
        <f t="shared" si="12"/>
        <v>0</v>
      </c>
      <c r="K44" s="222">
        <f t="shared" si="2"/>
        <v>0</v>
      </c>
      <c r="M44" s="222"/>
      <c r="N44" s="222"/>
      <c r="O44" s="222"/>
      <c r="T44" s="222"/>
    </row>
    <row r="45" spans="1:20" ht="54" x14ac:dyDescent="0.25">
      <c r="A45" s="163">
        <v>11316</v>
      </c>
      <c r="B45" s="85" t="s">
        <v>649</v>
      </c>
      <c r="C45" s="79"/>
      <c r="D45" s="152">
        <f t="shared" si="13"/>
        <v>1500</v>
      </c>
      <c r="E45" s="152">
        <v>1500</v>
      </c>
      <c r="F45" s="152" t="s">
        <v>0</v>
      </c>
      <c r="G45" s="152">
        <f t="shared" si="9"/>
        <v>357.14285714285717</v>
      </c>
      <c r="H45" s="152">
        <f t="shared" si="10"/>
        <v>726.19047619047626</v>
      </c>
      <c r="I45" s="152">
        <f t="shared" si="11"/>
        <v>1113.0952380952381</v>
      </c>
      <c r="J45" s="152">
        <f t="shared" si="12"/>
        <v>1500</v>
      </c>
      <c r="K45" s="222">
        <f t="shared" si="2"/>
        <v>0</v>
      </c>
      <c r="M45" s="222"/>
      <c r="N45" s="222"/>
      <c r="O45" s="222"/>
      <c r="T45" s="222"/>
    </row>
    <row r="46" spans="1:20" ht="40.5" x14ac:dyDescent="0.25">
      <c r="A46" s="163">
        <v>11317</v>
      </c>
      <c r="B46" s="85" t="s">
        <v>650</v>
      </c>
      <c r="C46" s="79"/>
      <c r="D46" s="152">
        <f t="shared" si="13"/>
        <v>0</v>
      </c>
      <c r="E46" s="152">
        <v>0</v>
      </c>
      <c r="F46" s="152" t="s">
        <v>0</v>
      </c>
      <c r="G46" s="152">
        <f t="shared" si="9"/>
        <v>0</v>
      </c>
      <c r="H46" s="152">
        <f t="shared" si="10"/>
        <v>0</v>
      </c>
      <c r="I46" s="152">
        <f t="shared" si="11"/>
        <v>0</v>
      </c>
      <c r="J46" s="152">
        <f t="shared" si="12"/>
        <v>0</v>
      </c>
      <c r="K46" s="222">
        <f t="shared" si="2"/>
        <v>0</v>
      </c>
      <c r="M46" s="222"/>
      <c r="N46" s="222"/>
      <c r="O46" s="222"/>
      <c r="T46" s="222"/>
    </row>
    <row r="47" spans="1:20" ht="40.5" x14ac:dyDescent="0.25">
      <c r="A47" s="163">
        <v>11318</v>
      </c>
      <c r="B47" s="85" t="s">
        <v>651</v>
      </c>
      <c r="C47" s="79"/>
      <c r="D47" s="152">
        <f t="shared" si="13"/>
        <v>0</v>
      </c>
      <c r="E47" s="152">
        <v>0</v>
      </c>
      <c r="F47" s="152" t="s">
        <v>0</v>
      </c>
      <c r="G47" s="152">
        <f t="shared" si="9"/>
        <v>0</v>
      </c>
      <c r="H47" s="152">
        <f t="shared" si="10"/>
        <v>0</v>
      </c>
      <c r="I47" s="152">
        <f t="shared" si="11"/>
        <v>0</v>
      </c>
      <c r="J47" s="152">
        <f t="shared" si="12"/>
        <v>0</v>
      </c>
      <c r="K47" s="222">
        <f t="shared" si="2"/>
        <v>0</v>
      </c>
      <c r="M47" s="222"/>
      <c r="N47" s="222"/>
      <c r="O47" s="222"/>
      <c r="T47" s="222"/>
    </row>
    <row r="48" spans="1:20" ht="40.5" x14ac:dyDescent="0.25">
      <c r="A48" s="163">
        <v>11319</v>
      </c>
      <c r="B48" s="85" t="s">
        <v>858</v>
      </c>
      <c r="C48" s="79"/>
      <c r="D48" s="152">
        <f t="shared" si="13"/>
        <v>114</v>
      </c>
      <c r="E48" s="152">
        <v>114</v>
      </c>
      <c r="F48" s="152" t="s">
        <v>0</v>
      </c>
      <c r="G48" s="152">
        <f t="shared" si="9"/>
        <v>27.142857142857142</v>
      </c>
      <c r="H48" s="152">
        <f t="shared" si="10"/>
        <v>55.19047619047619</v>
      </c>
      <c r="I48" s="152">
        <f t="shared" si="11"/>
        <v>84.595238095238102</v>
      </c>
      <c r="J48" s="152">
        <f t="shared" si="12"/>
        <v>114</v>
      </c>
      <c r="K48" s="222">
        <f t="shared" si="2"/>
        <v>0</v>
      </c>
      <c r="M48" s="222"/>
      <c r="N48" s="222"/>
      <c r="O48" s="222"/>
      <c r="T48" s="222"/>
    </row>
    <row r="49" spans="1:20" x14ac:dyDescent="0.25">
      <c r="A49" s="163">
        <v>11320</v>
      </c>
      <c r="B49" s="85" t="s">
        <v>705</v>
      </c>
      <c r="C49" s="79"/>
      <c r="D49" s="152">
        <f t="shared" si="13"/>
        <v>1455</v>
      </c>
      <c r="E49" s="152">
        <f>1080+375</f>
        <v>1455</v>
      </c>
      <c r="F49" s="152" t="s">
        <v>0</v>
      </c>
      <c r="G49" s="152">
        <f t="shared" si="9"/>
        <v>346.42857142857144</v>
      </c>
      <c r="H49" s="152">
        <f t="shared" si="10"/>
        <v>704.40476190476193</v>
      </c>
      <c r="I49" s="152">
        <f t="shared" si="11"/>
        <v>1079.702380952381</v>
      </c>
      <c r="J49" s="152">
        <f t="shared" si="12"/>
        <v>1455</v>
      </c>
      <c r="K49" s="222">
        <f t="shared" si="2"/>
        <v>0</v>
      </c>
      <c r="M49" s="222"/>
      <c r="N49" s="222"/>
      <c r="O49" s="222"/>
      <c r="T49" s="222"/>
    </row>
    <row r="50" spans="1:20" ht="42.75" x14ac:dyDescent="0.25">
      <c r="A50" s="154">
        <v>1150</v>
      </c>
      <c r="B50" s="87" t="s">
        <v>706</v>
      </c>
      <c r="C50" s="150">
        <v>7146</v>
      </c>
      <c r="D50" s="89">
        <f>SUM(D51)</f>
        <v>42000</v>
      </c>
      <c r="E50" s="89">
        <f>SUM(E51)</f>
        <v>42000</v>
      </c>
      <c r="F50" s="89" t="s">
        <v>0</v>
      </c>
      <c r="G50" s="89">
        <f t="shared" ref="G50:J50" si="14">SUM(G51)</f>
        <v>10000</v>
      </c>
      <c r="H50" s="89">
        <f t="shared" si="14"/>
        <v>20333.333333333332</v>
      </c>
      <c r="I50" s="89">
        <f t="shared" si="14"/>
        <v>31166.666666666664</v>
      </c>
      <c r="J50" s="89">
        <f t="shared" si="14"/>
        <v>42000</v>
      </c>
      <c r="K50" s="222">
        <f t="shared" si="2"/>
        <v>0</v>
      </c>
      <c r="M50" s="222"/>
      <c r="N50" s="222"/>
      <c r="O50" s="222"/>
      <c r="T50" s="222"/>
    </row>
    <row r="51" spans="1:20" ht="27" x14ac:dyDescent="0.25">
      <c r="A51" s="153">
        <v>1151</v>
      </c>
      <c r="B51" s="83" t="s">
        <v>840</v>
      </c>
      <c r="C51" s="79"/>
      <c r="D51" s="152">
        <f>SUM(D52,D53)</f>
        <v>42000</v>
      </c>
      <c r="E51" s="152">
        <f>SUM(E52,E53)</f>
        <v>42000</v>
      </c>
      <c r="F51" s="152" t="s">
        <v>0</v>
      </c>
      <c r="G51" s="152">
        <f t="shared" ref="G51:J51" si="15">SUM(G52,G53)</f>
        <v>10000</v>
      </c>
      <c r="H51" s="152">
        <f t="shared" si="15"/>
        <v>20333.333333333332</v>
      </c>
      <c r="I51" s="152">
        <f t="shared" si="15"/>
        <v>31166.666666666664</v>
      </c>
      <c r="J51" s="152">
        <f t="shared" si="15"/>
        <v>42000</v>
      </c>
      <c r="K51" s="222">
        <f t="shared" si="2"/>
        <v>0</v>
      </c>
      <c r="M51" s="222"/>
      <c r="N51" s="222"/>
      <c r="O51" s="222"/>
      <c r="T51" s="222"/>
    </row>
    <row r="52" spans="1:20" s="215" customFormat="1" ht="108" x14ac:dyDescent="0.25">
      <c r="A52" s="153">
        <v>1152</v>
      </c>
      <c r="B52" s="83" t="s">
        <v>832</v>
      </c>
      <c r="C52" s="79"/>
      <c r="D52" s="152">
        <f>SUM(E52:F52)</f>
        <v>0</v>
      </c>
      <c r="E52" s="152"/>
      <c r="F52" s="152" t="s">
        <v>0</v>
      </c>
      <c r="G52" s="152">
        <f t="shared" ref="G52:G53" si="16">+D52/252*60</f>
        <v>0</v>
      </c>
      <c r="H52" s="152">
        <f t="shared" ref="H52:H53" si="17">+D52/252*122</f>
        <v>0</v>
      </c>
      <c r="I52" s="152">
        <f t="shared" ref="I52:I53" si="18">+D52/252*187</f>
        <v>0</v>
      </c>
      <c r="J52" s="152">
        <f t="shared" ref="J52:J53" si="19">+D52</f>
        <v>0</v>
      </c>
      <c r="K52" s="222">
        <f t="shared" si="2"/>
        <v>0</v>
      </c>
      <c r="M52" s="222"/>
      <c r="N52" s="222"/>
      <c r="O52" s="222"/>
      <c r="T52" s="222"/>
    </row>
    <row r="53" spans="1:20" ht="94.5" x14ac:dyDescent="0.25">
      <c r="A53" s="156">
        <v>1153</v>
      </c>
      <c r="B53" s="83" t="s">
        <v>707</v>
      </c>
      <c r="C53" s="79"/>
      <c r="D53" s="152">
        <f>SUM(E53:F53)</f>
        <v>42000</v>
      </c>
      <c r="E53" s="152">
        <v>42000</v>
      </c>
      <c r="F53" s="152" t="s">
        <v>0</v>
      </c>
      <c r="G53" s="152">
        <f t="shared" si="16"/>
        <v>10000</v>
      </c>
      <c r="H53" s="152">
        <f t="shared" si="17"/>
        <v>20333.333333333332</v>
      </c>
      <c r="I53" s="152">
        <f t="shared" si="18"/>
        <v>31166.666666666664</v>
      </c>
      <c r="J53" s="152">
        <f t="shared" si="19"/>
        <v>42000</v>
      </c>
      <c r="K53" s="222">
        <f t="shared" si="2"/>
        <v>0</v>
      </c>
      <c r="M53" s="222"/>
      <c r="N53" s="222"/>
      <c r="O53" s="222"/>
      <c r="T53" s="222"/>
    </row>
    <row r="54" spans="1:20" ht="28.5" x14ac:dyDescent="0.25">
      <c r="A54" s="154">
        <v>1160</v>
      </c>
      <c r="B54" s="87" t="s">
        <v>708</v>
      </c>
      <c r="C54" s="150">
        <v>7161</v>
      </c>
      <c r="D54" s="89">
        <f>SUM(D55,D59)</f>
        <v>0</v>
      </c>
      <c r="E54" s="89">
        <f>SUM(E55,E59)</f>
        <v>0</v>
      </c>
      <c r="F54" s="89" t="s">
        <v>0</v>
      </c>
      <c r="G54" s="89">
        <f t="shared" ref="G54:J54" si="20">SUM(G55,G59)</f>
        <v>0</v>
      </c>
      <c r="H54" s="89">
        <f t="shared" si="20"/>
        <v>0</v>
      </c>
      <c r="I54" s="89">
        <f t="shared" si="20"/>
        <v>0</v>
      </c>
      <c r="J54" s="89">
        <f t="shared" si="20"/>
        <v>0</v>
      </c>
      <c r="K54" s="222">
        <f t="shared" si="2"/>
        <v>0</v>
      </c>
      <c r="M54" s="222"/>
      <c r="N54" s="222"/>
      <c r="O54" s="222"/>
      <c r="T54" s="222"/>
    </row>
    <row r="55" spans="1:20" ht="67.5" x14ac:dyDescent="0.25">
      <c r="A55" s="153">
        <v>1161</v>
      </c>
      <c r="B55" s="83" t="s">
        <v>833</v>
      </c>
      <c r="C55" s="79"/>
      <c r="D55" s="152">
        <f>SUM(D56:D58)</f>
        <v>0</v>
      </c>
      <c r="E55" s="152">
        <f>SUM(E56:E58)</f>
        <v>0</v>
      </c>
      <c r="F55" s="152" t="s">
        <v>0</v>
      </c>
      <c r="G55" s="152">
        <f t="shared" ref="G55:G59" si="21">+D55/252*60</f>
        <v>0</v>
      </c>
      <c r="H55" s="152">
        <f t="shared" ref="H55:H59" si="22">+D55/252*121</f>
        <v>0</v>
      </c>
      <c r="I55" s="152">
        <f t="shared" ref="I55:I59" si="23">+D55/252*187</f>
        <v>0</v>
      </c>
      <c r="J55" s="152">
        <f t="shared" ref="J55:J59" si="24">+D55</f>
        <v>0</v>
      </c>
      <c r="K55" s="222">
        <f t="shared" si="2"/>
        <v>0</v>
      </c>
      <c r="M55" s="222"/>
      <c r="N55" s="222"/>
      <c r="O55" s="222"/>
      <c r="T55" s="222"/>
    </row>
    <row r="56" spans="1:20" s="215" customFormat="1" ht="27" x14ac:dyDescent="0.25">
      <c r="A56" s="157">
        <v>1162</v>
      </c>
      <c r="B56" s="85" t="s">
        <v>742</v>
      </c>
      <c r="C56" s="79"/>
      <c r="D56" s="152">
        <f>SUM(E56:F56)</f>
        <v>0</v>
      </c>
      <c r="E56" s="152">
        <v>0</v>
      </c>
      <c r="F56" s="152" t="s">
        <v>0</v>
      </c>
      <c r="G56" s="152">
        <f t="shared" si="21"/>
        <v>0</v>
      </c>
      <c r="H56" s="152">
        <f t="shared" si="22"/>
        <v>0</v>
      </c>
      <c r="I56" s="152">
        <f t="shared" si="23"/>
        <v>0</v>
      </c>
      <c r="J56" s="152">
        <f t="shared" si="24"/>
        <v>0</v>
      </c>
      <c r="K56" s="222">
        <f t="shared" si="2"/>
        <v>0</v>
      </c>
      <c r="M56" s="222"/>
      <c r="N56" s="222"/>
      <c r="O56" s="222"/>
      <c r="T56" s="222"/>
    </row>
    <row r="57" spans="1:20" x14ac:dyDescent="0.25">
      <c r="A57" s="157">
        <v>1163</v>
      </c>
      <c r="B57" s="144" t="s">
        <v>709</v>
      </c>
      <c r="C57" s="79"/>
      <c r="D57" s="152">
        <f>SUM(E57:F57)</f>
        <v>0</v>
      </c>
      <c r="E57" s="158">
        <v>0</v>
      </c>
      <c r="F57" s="152" t="s">
        <v>0</v>
      </c>
      <c r="G57" s="152">
        <f t="shared" si="21"/>
        <v>0</v>
      </c>
      <c r="H57" s="152">
        <f t="shared" si="22"/>
        <v>0</v>
      </c>
      <c r="I57" s="152">
        <f t="shared" si="23"/>
        <v>0</v>
      </c>
      <c r="J57" s="152">
        <f t="shared" si="24"/>
        <v>0</v>
      </c>
      <c r="K57" s="222">
        <f t="shared" si="2"/>
        <v>0</v>
      </c>
      <c r="M57" s="222"/>
      <c r="N57" s="222"/>
      <c r="O57" s="222"/>
      <c r="T57" s="222"/>
    </row>
    <row r="58" spans="1:20" ht="54" x14ac:dyDescent="0.25">
      <c r="A58" s="157">
        <v>1164</v>
      </c>
      <c r="B58" s="144" t="s">
        <v>710</v>
      </c>
      <c r="C58" s="79"/>
      <c r="D58" s="152">
        <f>SUM(E58:F58)</f>
        <v>0</v>
      </c>
      <c r="E58" s="158">
        <v>0</v>
      </c>
      <c r="F58" s="152" t="s">
        <v>0</v>
      </c>
      <c r="G58" s="152">
        <f t="shared" si="21"/>
        <v>0</v>
      </c>
      <c r="H58" s="152">
        <f t="shared" si="22"/>
        <v>0</v>
      </c>
      <c r="I58" s="152">
        <f t="shared" si="23"/>
        <v>0</v>
      </c>
      <c r="J58" s="152">
        <f t="shared" si="24"/>
        <v>0</v>
      </c>
      <c r="K58" s="222">
        <f t="shared" si="2"/>
        <v>0</v>
      </c>
      <c r="M58" s="222"/>
      <c r="N58" s="222"/>
      <c r="O58" s="222"/>
      <c r="T58" s="222"/>
    </row>
    <row r="59" spans="1:20" ht="81" x14ac:dyDescent="0.25">
      <c r="A59" s="157">
        <v>1165</v>
      </c>
      <c r="B59" s="83" t="s">
        <v>711</v>
      </c>
      <c r="C59" s="79"/>
      <c r="D59" s="152">
        <f>SUM(E59:F59)</f>
        <v>0</v>
      </c>
      <c r="E59" s="158">
        <v>0</v>
      </c>
      <c r="F59" s="152" t="s">
        <v>0</v>
      </c>
      <c r="G59" s="152">
        <f t="shared" si="21"/>
        <v>0</v>
      </c>
      <c r="H59" s="152">
        <f t="shared" si="22"/>
        <v>0</v>
      </c>
      <c r="I59" s="152">
        <f t="shared" si="23"/>
        <v>0</v>
      </c>
      <c r="J59" s="152">
        <f t="shared" si="24"/>
        <v>0</v>
      </c>
      <c r="K59" s="222">
        <f t="shared" si="2"/>
        <v>0</v>
      </c>
      <c r="M59" s="222"/>
      <c r="N59" s="222"/>
      <c r="O59" s="222"/>
      <c r="T59" s="222"/>
    </row>
    <row r="60" spans="1:20" ht="42.75" x14ac:dyDescent="0.25">
      <c r="A60" s="154">
        <v>1200</v>
      </c>
      <c r="B60" s="87" t="s">
        <v>712</v>
      </c>
      <c r="C60" s="150">
        <v>7300</v>
      </c>
      <c r="D60" s="89">
        <f t="shared" ref="D60:F60" si="25">SUM(D61,D63,D65,D67,D69,D76)</f>
        <v>5084460.9129559202</v>
      </c>
      <c r="E60" s="89">
        <f t="shared" ref="E60" si="26">SUM(E61,E63,E65,E67,E69,E76)</f>
        <v>4473554.71295592</v>
      </c>
      <c r="F60" s="89">
        <f t="shared" si="25"/>
        <v>610906.19999999995</v>
      </c>
      <c r="G60" s="89">
        <f t="shared" ref="G60:J60" si="27">SUM(G61,G63,G65,G67,G69,G76)</f>
        <v>1372738.87823898</v>
      </c>
      <c r="H60" s="89">
        <f t="shared" si="27"/>
        <v>2830583.5564779602</v>
      </c>
      <c r="I60" s="89">
        <f t="shared" si="27"/>
        <v>3948972.2347169397</v>
      </c>
      <c r="J60" s="89">
        <f t="shared" si="27"/>
        <v>5084460.9129559202</v>
      </c>
      <c r="K60" s="222">
        <f t="shared" si="2"/>
        <v>0</v>
      </c>
      <c r="M60" s="222"/>
      <c r="N60" s="222"/>
      <c r="O60" s="222"/>
      <c r="T60" s="222"/>
    </row>
    <row r="61" spans="1:20" ht="57" x14ac:dyDescent="0.25">
      <c r="A61" s="154">
        <v>1210</v>
      </c>
      <c r="B61" s="87" t="s">
        <v>743</v>
      </c>
      <c r="C61" s="150">
        <v>7311</v>
      </c>
      <c r="D61" s="89">
        <f>SUM(D62)</f>
        <v>0</v>
      </c>
      <c r="E61" s="89">
        <f>SUM(E62)</f>
        <v>0</v>
      </c>
      <c r="F61" s="89" t="s">
        <v>0</v>
      </c>
      <c r="G61" s="89">
        <f t="shared" ref="G61:J61" si="28">SUM(G62)</f>
        <v>0</v>
      </c>
      <c r="H61" s="89">
        <f t="shared" si="28"/>
        <v>0</v>
      </c>
      <c r="I61" s="89">
        <f t="shared" si="28"/>
        <v>0</v>
      </c>
      <c r="J61" s="89">
        <f t="shared" si="28"/>
        <v>0</v>
      </c>
      <c r="K61" s="222">
        <f t="shared" si="2"/>
        <v>0</v>
      </c>
      <c r="M61" s="222"/>
      <c r="N61" s="222"/>
      <c r="O61" s="222"/>
      <c r="T61" s="222"/>
    </row>
    <row r="62" spans="1:20" s="215" customFormat="1" ht="81" x14ac:dyDescent="0.25">
      <c r="A62" s="153">
        <v>1211</v>
      </c>
      <c r="B62" s="83" t="s">
        <v>744</v>
      </c>
      <c r="C62" s="86"/>
      <c r="D62" s="152">
        <f>SUM(E62:F62)</f>
        <v>0</v>
      </c>
      <c r="E62" s="158">
        <v>0</v>
      </c>
      <c r="F62" s="152" t="s">
        <v>0</v>
      </c>
      <c r="G62" s="152">
        <f>+D62/4</f>
        <v>0</v>
      </c>
      <c r="H62" s="152">
        <f>+D62/4*2</f>
        <v>0</v>
      </c>
      <c r="I62" s="152">
        <f>+D62/4*3</f>
        <v>0</v>
      </c>
      <c r="J62" s="152">
        <f>+D62</f>
        <v>0</v>
      </c>
      <c r="K62" s="222">
        <f t="shared" si="2"/>
        <v>0</v>
      </c>
      <c r="M62" s="222"/>
      <c r="N62" s="222"/>
      <c r="O62" s="222"/>
      <c r="T62" s="222"/>
    </row>
    <row r="63" spans="1:20" s="215" customFormat="1" ht="42.75" x14ac:dyDescent="0.25">
      <c r="A63" s="154">
        <v>1220</v>
      </c>
      <c r="B63" s="87" t="s">
        <v>713</v>
      </c>
      <c r="C63" s="88">
        <v>7312</v>
      </c>
      <c r="D63" s="89">
        <f>SUM(D64)</f>
        <v>0</v>
      </c>
      <c r="E63" s="89" t="s">
        <v>0</v>
      </c>
      <c r="F63" s="89">
        <f>SUM(F64)</f>
        <v>0</v>
      </c>
      <c r="G63" s="89">
        <f>SUM(G64)</f>
        <v>0</v>
      </c>
      <c r="H63" s="89">
        <f>SUM(H64)</f>
        <v>0</v>
      </c>
      <c r="I63" s="89">
        <f>SUM(I64)</f>
        <v>0</v>
      </c>
      <c r="J63" s="89">
        <f>SUM(J64)</f>
        <v>0</v>
      </c>
      <c r="K63" s="222">
        <f t="shared" si="2"/>
        <v>0</v>
      </c>
      <c r="M63" s="222"/>
      <c r="N63" s="222"/>
      <c r="O63" s="222"/>
      <c r="T63" s="222"/>
    </row>
    <row r="64" spans="1:20" ht="81" x14ac:dyDescent="0.25">
      <c r="A64" s="156">
        <v>1221</v>
      </c>
      <c r="B64" s="83" t="s">
        <v>745</v>
      </c>
      <c r="C64" s="86"/>
      <c r="D64" s="152">
        <f>SUM(E64:F64)</f>
        <v>0</v>
      </c>
      <c r="E64" s="152" t="s">
        <v>0</v>
      </c>
      <c r="F64" s="152">
        <v>0</v>
      </c>
      <c r="G64" s="152">
        <f>+D64/4</f>
        <v>0</v>
      </c>
      <c r="H64" s="152">
        <f>+D64/4*2</f>
        <v>0</v>
      </c>
      <c r="I64" s="152">
        <f>+D64/4*3</f>
        <v>0</v>
      </c>
      <c r="J64" s="152">
        <f>+D64</f>
        <v>0</v>
      </c>
      <c r="K64" s="222">
        <f t="shared" si="2"/>
        <v>0</v>
      </c>
      <c r="M64" s="222"/>
      <c r="N64" s="222"/>
      <c r="O64" s="222"/>
      <c r="T64" s="222"/>
    </row>
    <row r="65" spans="1:20" s="215" customFormat="1" ht="42.75" x14ac:dyDescent="0.25">
      <c r="A65" s="154">
        <v>1230</v>
      </c>
      <c r="B65" s="87" t="s">
        <v>714</v>
      </c>
      <c r="C65" s="88">
        <v>7321</v>
      </c>
      <c r="D65" s="89">
        <f>SUM(D66)</f>
        <v>0</v>
      </c>
      <c r="E65" s="89">
        <f>SUM(E66)</f>
        <v>0</v>
      </c>
      <c r="F65" s="89" t="s">
        <v>0</v>
      </c>
      <c r="G65" s="89">
        <f>SUM(G66)</f>
        <v>0</v>
      </c>
      <c r="H65" s="89">
        <f>SUM(H66)</f>
        <v>0</v>
      </c>
      <c r="I65" s="89">
        <f>SUM(I66)</f>
        <v>0</v>
      </c>
      <c r="J65" s="89">
        <f>SUM(J66)</f>
        <v>0</v>
      </c>
      <c r="K65" s="222">
        <f t="shared" si="2"/>
        <v>0</v>
      </c>
      <c r="M65" s="222"/>
      <c r="N65" s="222"/>
      <c r="O65" s="222"/>
      <c r="T65" s="222"/>
    </row>
    <row r="66" spans="1:20" ht="54" x14ac:dyDescent="0.25">
      <c r="A66" s="153">
        <v>1231</v>
      </c>
      <c r="B66" s="83" t="s">
        <v>841</v>
      </c>
      <c r="C66" s="86"/>
      <c r="D66" s="152">
        <f>SUM(E66:F66)</f>
        <v>0</v>
      </c>
      <c r="E66" s="158"/>
      <c r="F66" s="152" t="s">
        <v>0</v>
      </c>
      <c r="G66" s="158"/>
      <c r="H66" s="158"/>
      <c r="I66" s="158"/>
      <c r="J66" s="158">
        <f>+D66</f>
        <v>0</v>
      </c>
      <c r="K66" s="222">
        <f t="shared" si="2"/>
        <v>0</v>
      </c>
      <c r="M66" s="222"/>
      <c r="N66" s="222"/>
      <c r="O66" s="222"/>
      <c r="T66" s="222"/>
    </row>
    <row r="67" spans="1:20" s="215" customFormat="1" ht="42.75" x14ac:dyDescent="0.25">
      <c r="A67" s="154">
        <v>1240</v>
      </c>
      <c r="B67" s="87" t="s">
        <v>715</v>
      </c>
      <c r="C67" s="88">
        <v>7322</v>
      </c>
      <c r="D67" s="89">
        <f>SUM(D68)</f>
        <v>0</v>
      </c>
      <c r="E67" s="89" t="s">
        <v>0</v>
      </c>
      <c r="F67" s="89">
        <f>SUM(F68)</f>
        <v>0</v>
      </c>
      <c r="G67" s="89">
        <f>SUM(G68)</f>
        <v>0</v>
      </c>
      <c r="H67" s="89">
        <f>SUM(H68)</f>
        <v>0</v>
      </c>
      <c r="I67" s="89">
        <f>SUM(I68)</f>
        <v>0</v>
      </c>
      <c r="J67" s="89">
        <f>SUM(J68)</f>
        <v>0</v>
      </c>
      <c r="K67" s="222">
        <f t="shared" si="2"/>
        <v>0</v>
      </c>
      <c r="M67" s="222"/>
      <c r="N67" s="222"/>
      <c r="O67" s="222"/>
      <c r="T67" s="222"/>
    </row>
    <row r="68" spans="1:20" ht="54" x14ac:dyDescent="0.25">
      <c r="A68" s="153">
        <v>1241</v>
      </c>
      <c r="B68" s="83" t="s">
        <v>842</v>
      </c>
      <c r="C68" s="86"/>
      <c r="D68" s="152">
        <f>SUM(E68:F68)</f>
        <v>0</v>
      </c>
      <c r="E68" s="152" t="s">
        <v>0</v>
      </c>
      <c r="F68" s="158">
        <v>0</v>
      </c>
      <c r="G68" s="152">
        <f>+D68/4</f>
        <v>0</v>
      </c>
      <c r="H68" s="152">
        <f>+D68/4*2</f>
        <v>0</v>
      </c>
      <c r="I68" s="152">
        <f>+D68/4*3</f>
        <v>0</v>
      </c>
      <c r="J68" s="152">
        <f>+D68</f>
        <v>0</v>
      </c>
      <c r="K68" s="222">
        <f t="shared" si="2"/>
        <v>0</v>
      </c>
      <c r="M68" s="222"/>
      <c r="N68" s="222"/>
      <c r="O68" s="222"/>
      <c r="T68" s="222"/>
    </row>
    <row r="69" spans="1:20" s="215" customFormat="1" ht="57" x14ac:dyDescent="0.25">
      <c r="A69" s="154">
        <v>1250</v>
      </c>
      <c r="B69" s="87" t="s">
        <v>716</v>
      </c>
      <c r="C69" s="150">
        <v>7331</v>
      </c>
      <c r="D69" s="89">
        <f>SUM(D70,D71,D74,D75)</f>
        <v>4473554.71295592</v>
      </c>
      <c r="E69" s="89">
        <f>SUM(E70,E71,E74,E75)</f>
        <v>4473554.71295592</v>
      </c>
      <c r="F69" s="89" t="s">
        <v>0</v>
      </c>
      <c r="G69" s="89">
        <f>SUM(G70,G71,G74,G75)</f>
        <v>1118388.67823898</v>
      </c>
      <c r="H69" s="89">
        <f>SUM(H70,H71,H74,H75)</f>
        <v>2236777.35647796</v>
      </c>
      <c r="I69" s="89">
        <f>SUM(I70,I71,I74,I75)</f>
        <v>3355166.0347169396</v>
      </c>
      <c r="J69" s="89">
        <f>SUM(J70,J71,J74,J75)</f>
        <v>4473554.71295592</v>
      </c>
      <c r="K69" s="222">
        <f t="shared" si="2"/>
        <v>0</v>
      </c>
      <c r="M69" s="222"/>
      <c r="N69" s="222"/>
      <c r="O69" s="222"/>
      <c r="T69" s="222"/>
    </row>
    <row r="70" spans="1:20" ht="40.5" x14ac:dyDescent="0.25">
      <c r="A70" s="153">
        <v>1251</v>
      </c>
      <c r="B70" s="83" t="s">
        <v>843</v>
      </c>
      <c r="C70" s="79"/>
      <c r="D70" s="152">
        <f>+E70</f>
        <v>4424181.8129559197</v>
      </c>
      <c r="E70" s="152">
        <v>4424181.8129559197</v>
      </c>
      <c r="F70" s="152" t="s">
        <v>0</v>
      </c>
      <c r="G70" s="152">
        <f>+D70/4</f>
        <v>1106045.4532389799</v>
      </c>
      <c r="H70" s="152">
        <f>+D70/4*2</f>
        <v>2212090.9064779598</v>
      </c>
      <c r="I70" s="152">
        <f>+D70/4*3</f>
        <v>3318136.3597169397</v>
      </c>
      <c r="J70" s="152">
        <f>+D70</f>
        <v>4424181.8129559197</v>
      </c>
      <c r="K70" s="222">
        <f t="shared" si="2"/>
        <v>0</v>
      </c>
      <c r="M70" s="222"/>
      <c r="N70" s="222"/>
      <c r="O70" s="222"/>
      <c r="Q70" s="222"/>
      <c r="T70" s="222"/>
    </row>
    <row r="71" spans="1:20" s="215" customFormat="1" ht="27" x14ac:dyDescent="0.25">
      <c r="A71" s="153">
        <v>1254</v>
      </c>
      <c r="B71" s="83" t="s">
        <v>717</v>
      </c>
      <c r="C71" s="86"/>
      <c r="D71" s="152">
        <f>SUM(D72:D73)</f>
        <v>0</v>
      </c>
      <c r="E71" s="152">
        <f>SUM(E72:E73)</f>
        <v>0</v>
      </c>
      <c r="F71" s="152" t="s">
        <v>0</v>
      </c>
      <c r="G71" s="152">
        <f>SUM(G72:G73)</f>
        <v>0</v>
      </c>
      <c r="H71" s="152">
        <f>SUM(H72:H73)</f>
        <v>0</v>
      </c>
      <c r="I71" s="152">
        <f>SUM(I72:I73)</f>
        <v>0</v>
      </c>
      <c r="J71" s="152">
        <f>SUM(J72:J73)</f>
        <v>0</v>
      </c>
      <c r="K71" s="222">
        <f t="shared" si="2"/>
        <v>0</v>
      </c>
      <c r="M71" s="222"/>
      <c r="N71" s="222"/>
      <c r="O71" s="222"/>
      <c r="T71" s="222"/>
    </row>
    <row r="72" spans="1:20" ht="54" x14ac:dyDescent="0.25">
      <c r="A72" s="153">
        <v>1255</v>
      </c>
      <c r="B72" s="85" t="s">
        <v>844</v>
      </c>
      <c r="C72" s="79"/>
      <c r="D72" s="152">
        <f>SUM(E72:F72)</f>
        <v>0</v>
      </c>
      <c r="E72" s="152">
        <v>0</v>
      </c>
      <c r="F72" s="152" t="s">
        <v>0</v>
      </c>
      <c r="G72" s="152">
        <f>+D72/4</f>
        <v>0</v>
      </c>
      <c r="H72" s="152">
        <f>+D72/4*2</f>
        <v>0</v>
      </c>
      <c r="I72" s="152">
        <f>+D72/4*3</f>
        <v>0</v>
      </c>
      <c r="J72" s="152">
        <f>+D72</f>
        <v>0</v>
      </c>
      <c r="K72" s="222">
        <f t="shared" si="2"/>
        <v>0</v>
      </c>
      <c r="M72" s="222"/>
      <c r="N72" s="222"/>
      <c r="O72" s="222"/>
      <c r="T72" s="222"/>
    </row>
    <row r="73" spans="1:20" x14ac:dyDescent="0.25">
      <c r="A73" s="153">
        <v>1256</v>
      </c>
      <c r="B73" s="144" t="s">
        <v>718</v>
      </c>
      <c r="C73" s="79"/>
      <c r="D73" s="152">
        <f>SUM(E73:F73)</f>
        <v>0</v>
      </c>
      <c r="E73" s="158">
        <v>0</v>
      </c>
      <c r="F73" s="152" t="s">
        <v>0</v>
      </c>
      <c r="G73" s="152">
        <f>+D73/4</f>
        <v>0</v>
      </c>
      <c r="H73" s="152">
        <f>+D73/4*2</f>
        <v>0</v>
      </c>
      <c r="I73" s="152">
        <f>+D73/4*3</f>
        <v>0</v>
      </c>
      <c r="J73" s="152">
        <f>+D73</f>
        <v>0</v>
      </c>
      <c r="K73" s="222">
        <f t="shared" si="2"/>
        <v>0</v>
      </c>
      <c r="M73" s="222"/>
      <c r="N73" s="222"/>
      <c r="O73" s="222"/>
      <c r="T73" s="222"/>
    </row>
    <row r="74" spans="1:20" ht="27" x14ac:dyDescent="0.25">
      <c r="A74" s="153">
        <v>1257</v>
      </c>
      <c r="B74" s="83" t="s">
        <v>719</v>
      </c>
      <c r="C74" s="86"/>
      <c r="D74" s="152">
        <f>SUM(E74:F74)</f>
        <v>49372.9</v>
      </c>
      <c r="E74" s="158">
        <v>49372.9</v>
      </c>
      <c r="F74" s="152" t="s">
        <v>0</v>
      </c>
      <c r="G74" s="152">
        <f>+D74/4</f>
        <v>12343.225</v>
      </c>
      <c r="H74" s="152">
        <f>+D74/4*2</f>
        <v>24686.45</v>
      </c>
      <c r="I74" s="152">
        <f>+D74/4*3</f>
        <v>37029.675000000003</v>
      </c>
      <c r="J74" s="152">
        <f>+D74</f>
        <v>49372.9</v>
      </c>
      <c r="K74" s="222">
        <f t="shared" si="2"/>
        <v>0</v>
      </c>
      <c r="M74" s="222"/>
      <c r="N74" s="222"/>
      <c r="O74" s="222"/>
      <c r="T74" s="222"/>
    </row>
    <row r="75" spans="1:20" ht="40.5" x14ac:dyDescent="0.25">
      <c r="A75" s="153">
        <v>1258</v>
      </c>
      <c r="B75" s="83" t="s">
        <v>720</v>
      </c>
      <c r="C75" s="86"/>
      <c r="D75" s="152">
        <f>SUM(E75:F75)</f>
        <v>0</v>
      </c>
      <c r="E75" s="158">
        <v>0</v>
      </c>
      <c r="F75" s="152" t="s">
        <v>0</v>
      </c>
      <c r="G75" s="152">
        <f>+D75/4</f>
        <v>0</v>
      </c>
      <c r="H75" s="152">
        <f>+D75/4*2</f>
        <v>0</v>
      </c>
      <c r="I75" s="152">
        <f>+D75/4*3</f>
        <v>0</v>
      </c>
      <c r="J75" s="152">
        <f>+D75</f>
        <v>0</v>
      </c>
      <c r="K75" s="222">
        <f t="shared" si="2"/>
        <v>0</v>
      </c>
      <c r="M75" s="222"/>
      <c r="N75" s="222"/>
      <c r="O75" s="222"/>
      <c r="T75" s="222"/>
    </row>
    <row r="76" spans="1:20" ht="42.75" x14ac:dyDescent="0.25">
      <c r="A76" s="154">
        <v>1260</v>
      </c>
      <c r="B76" s="87" t="s">
        <v>721</v>
      </c>
      <c r="C76" s="150">
        <v>7332</v>
      </c>
      <c r="D76" s="89">
        <f>SUM(D77:D78)</f>
        <v>610906.19999999995</v>
      </c>
      <c r="E76" s="89" t="s">
        <v>0</v>
      </c>
      <c r="F76" s="89">
        <f>SUM(F77:F78)</f>
        <v>610906.19999999995</v>
      </c>
      <c r="G76" s="82">
        <f>SUM(G77:G78)</f>
        <v>254350.2</v>
      </c>
      <c r="H76" s="82">
        <f>SUM(H77:H78)</f>
        <v>593806.19999999995</v>
      </c>
      <c r="I76" s="82">
        <f>SUM(I77:I78)</f>
        <v>593806.19999999995</v>
      </c>
      <c r="J76" s="82">
        <f>SUM(J77:J78)</f>
        <v>610906.19999999995</v>
      </c>
      <c r="K76" s="222">
        <f t="shared" si="2"/>
        <v>0</v>
      </c>
      <c r="M76" s="222"/>
      <c r="N76" s="222"/>
      <c r="O76" s="222"/>
      <c r="T76" s="222"/>
    </row>
    <row r="77" spans="1:20" ht="40.5" x14ac:dyDescent="0.25">
      <c r="A77" s="153">
        <v>1261</v>
      </c>
      <c r="B77" s="83" t="s">
        <v>845</v>
      </c>
      <c r="C77" s="86"/>
      <c r="D77" s="152">
        <f>SUM(E77:F77)</f>
        <v>610906.19999999995</v>
      </c>
      <c r="E77" s="152" t="s">
        <v>0</v>
      </c>
      <c r="F77" s="152">
        <f>211798.2+42552+339456+17100</f>
        <v>610906.19999999995</v>
      </c>
      <c r="G77" s="152">
        <f>211798.2+42552</f>
        <v>254350.2</v>
      </c>
      <c r="H77" s="152">
        <v>593806.19999999995</v>
      </c>
      <c r="I77" s="152">
        <v>593806.19999999995</v>
      </c>
      <c r="J77" s="152">
        <f>+D77</f>
        <v>610906.19999999995</v>
      </c>
      <c r="K77" s="222">
        <f t="shared" si="2"/>
        <v>0</v>
      </c>
      <c r="M77" s="222"/>
      <c r="N77" s="222"/>
      <c r="O77" s="222"/>
      <c r="T77" s="222"/>
    </row>
    <row r="78" spans="1:20" s="215" customFormat="1" ht="40.5" x14ac:dyDescent="0.25">
      <c r="A78" s="153">
        <v>1262</v>
      </c>
      <c r="B78" s="83" t="s">
        <v>722</v>
      </c>
      <c r="C78" s="86"/>
      <c r="D78" s="152">
        <f>SUM(E78:F78)</f>
        <v>0</v>
      </c>
      <c r="E78" s="152" t="s">
        <v>0</v>
      </c>
      <c r="F78" s="152">
        <v>0</v>
      </c>
      <c r="G78" s="152">
        <f>+D78/4</f>
        <v>0</v>
      </c>
      <c r="H78" s="152">
        <f>+D78/4*2</f>
        <v>0</v>
      </c>
      <c r="I78" s="152">
        <f>+D78/4*3</f>
        <v>0</v>
      </c>
      <c r="J78" s="152">
        <f>+D78</f>
        <v>0</v>
      </c>
      <c r="K78" s="222">
        <f t="shared" si="2"/>
        <v>0</v>
      </c>
      <c r="M78" s="222"/>
      <c r="N78" s="222"/>
      <c r="O78" s="222"/>
      <c r="T78" s="222"/>
    </row>
    <row r="79" spans="1:20" ht="42.75" x14ac:dyDescent="0.25">
      <c r="A79" s="149" t="s">
        <v>606</v>
      </c>
      <c r="B79" s="87" t="s">
        <v>846</v>
      </c>
      <c r="C79" s="150">
        <v>7400</v>
      </c>
      <c r="D79" s="89">
        <f t="shared" ref="D79:J79" si="29">SUM(D80,D82,D84,D89,D93,D120,D123,D126,D129)</f>
        <v>943701.97849999997</v>
      </c>
      <c r="E79" s="89">
        <f t="shared" si="29"/>
        <v>943701.97849999997</v>
      </c>
      <c r="F79" s="89">
        <f t="shared" si="29"/>
        <v>701344.75636007567</v>
      </c>
      <c r="G79" s="82">
        <f t="shared" si="29"/>
        <v>224690.94726190474</v>
      </c>
      <c r="H79" s="82">
        <f t="shared" si="29"/>
        <v>456846.77133730159</v>
      </c>
      <c r="I79" s="82">
        <f t="shared" si="29"/>
        <v>700286.7856329364</v>
      </c>
      <c r="J79" s="82">
        <f t="shared" si="29"/>
        <v>943701.97849999997</v>
      </c>
      <c r="K79" s="222">
        <f t="shared" si="2"/>
        <v>0</v>
      </c>
      <c r="M79" s="222"/>
      <c r="N79" s="222"/>
      <c r="O79" s="222"/>
      <c r="T79" s="222"/>
    </row>
    <row r="80" spans="1:20" ht="14.25" x14ac:dyDescent="0.25">
      <c r="A80" s="149" t="s">
        <v>607</v>
      </c>
      <c r="B80" s="87" t="s">
        <v>847</v>
      </c>
      <c r="C80" s="150">
        <v>7411</v>
      </c>
      <c r="D80" s="89">
        <f>SUM(D81)</f>
        <v>0</v>
      </c>
      <c r="E80" s="89" t="s">
        <v>0</v>
      </c>
      <c r="F80" s="89">
        <f>SUM(F81)</f>
        <v>0</v>
      </c>
      <c r="G80" s="82">
        <f>SUM(G81)</f>
        <v>0</v>
      </c>
      <c r="H80" s="82">
        <f>SUM(H81)</f>
        <v>0</v>
      </c>
      <c r="I80" s="82">
        <f>SUM(I81)</f>
        <v>0</v>
      </c>
      <c r="J80" s="82">
        <f>SUM(J81)</f>
        <v>0</v>
      </c>
      <c r="K80" s="222">
        <f t="shared" si="2"/>
        <v>0</v>
      </c>
      <c r="M80" s="222"/>
      <c r="N80" s="222"/>
      <c r="O80" s="222"/>
      <c r="T80" s="222"/>
    </row>
    <row r="81" spans="1:20" s="215" customFormat="1" ht="54" x14ac:dyDescent="0.25">
      <c r="A81" s="151" t="s">
        <v>608</v>
      </c>
      <c r="B81" s="83" t="s">
        <v>848</v>
      </c>
      <c r="C81" s="86"/>
      <c r="D81" s="152">
        <f t="shared" ref="D81:D88" si="30">SUM(E81:F81)</f>
        <v>0</v>
      </c>
      <c r="E81" s="152" t="s">
        <v>0</v>
      </c>
      <c r="F81" s="152">
        <v>0</v>
      </c>
      <c r="G81" s="152">
        <f t="shared" ref="G81" si="31">+D81/253*62</f>
        <v>0</v>
      </c>
      <c r="H81" s="152">
        <f t="shared" ref="H81" si="32">+D81/253*123</f>
        <v>0</v>
      </c>
      <c r="I81" s="152">
        <f t="shared" ref="I81" si="33">+D81/253*188</f>
        <v>0</v>
      </c>
      <c r="J81" s="152">
        <f t="shared" ref="J81" si="34">+D81</f>
        <v>0</v>
      </c>
      <c r="K81" s="222">
        <f t="shared" si="2"/>
        <v>0</v>
      </c>
      <c r="M81" s="222"/>
      <c r="N81" s="222"/>
      <c r="O81" s="222"/>
      <c r="T81" s="222"/>
    </row>
    <row r="82" spans="1:20" s="215" customFormat="1" ht="14.25" x14ac:dyDescent="0.25">
      <c r="A82" s="149" t="s">
        <v>609</v>
      </c>
      <c r="B82" s="87" t="s">
        <v>723</v>
      </c>
      <c r="C82" s="150">
        <v>7412</v>
      </c>
      <c r="D82" s="89">
        <f>SUM(D83)</f>
        <v>0</v>
      </c>
      <c r="E82" s="89">
        <f>SUM(E83)</f>
        <v>0</v>
      </c>
      <c r="F82" s="89" t="s">
        <v>0</v>
      </c>
      <c r="G82" s="82">
        <f>SUM(G83)</f>
        <v>0</v>
      </c>
      <c r="H82" s="82">
        <f>SUM(H83)</f>
        <v>0</v>
      </c>
      <c r="I82" s="82">
        <f>SUM(I83)</f>
        <v>0</v>
      </c>
      <c r="J82" s="82">
        <f>SUM(J83)</f>
        <v>0</v>
      </c>
      <c r="K82" s="222">
        <f t="shared" si="2"/>
        <v>0</v>
      </c>
      <c r="M82" s="222"/>
      <c r="N82" s="222"/>
      <c r="O82" s="222"/>
      <c r="T82" s="222"/>
    </row>
    <row r="83" spans="1:20" ht="54" x14ac:dyDescent="0.25">
      <c r="A83" s="151" t="s">
        <v>610</v>
      </c>
      <c r="B83" s="83" t="s">
        <v>828</v>
      </c>
      <c r="C83" s="86"/>
      <c r="D83" s="152">
        <f t="shared" si="30"/>
        <v>0</v>
      </c>
      <c r="E83" s="152">
        <v>0</v>
      </c>
      <c r="F83" s="152" t="s">
        <v>0</v>
      </c>
      <c r="G83" s="152">
        <f t="shared" ref="G83" si="35">+D83/253*62</f>
        <v>0</v>
      </c>
      <c r="H83" s="152">
        <f t="shared" ref="H83" si="36">+D83/253*123</f>
        <v>0</v>
      </c>
      <c r="I83" s="152">
        <f t="shared" ref="I83" si="37">+D83/253*188</f>
        <v>0</v>
      </c>
      <c r="J83" s="152">
        <f t="shared" ref="J83" si="38">+D83</f>
        <v>0</v>
      </c>
      <c r="K83" s="222">
        <f t="shared" si="2"/>
        <v>0</v>
      </c>
      <c r="M83" s="222"/>
      <c r="N83" s="222"/>
      <c r="O83" s="222"/>
      <c r="T83" s="222"/>
    </row>
    <row r="84" spans="1:20" s="215" customFormat="1" ht="28.5" x14ac:dyDescent="0.25">
      <c r="A84" s="149" t="s">
        <v>611</v>
      </c>
      <c r="B84" s="87" t="s">
        <v>724</v>
      </c>
      <c r="C84" s="150">
        <v>7415</v>
      </c>
      <c r="D84" s="89">
        <f>SUM(D85:D88)</f>
        <v>186158.77850000001</v>
      </c>
      <c r="E84" s="89">
        <f>SUM(E85:E88)</f>
        <v>186158.77850000001</v>
      </c>
      <c r="F84" s="89" t="s">
        <v>0</v>
      </c>
      <c r="G84" s="82">
        <f>SUM(G85:G88)</f>
        <v>44323.518690476187</v>
      </c>
      <c r="H84" s="82">
        <f>SUM(H85:H88)</f>
        <v>90124.488003968261</v>
      </c>
      <c r="I84" s="82">
        <f>SUM(I85:I88)</f>
        <v>138141.63325198414</v>
      </c>
      <c r="J84" s="82">
        <f>SUM(J85:J88)</f>
        <v>186158.77850000001</v>
      </c>
      <c r="K84" s="222">
        <f t="shared" ref="K84:K132" si="39">+D84-J84</f>
        <v>0</v>
      </c>
      <c r="M84" s="222"/>
      <c r="N84" s="222"/>
      <c r="O84" s="222"/>
      <c r="T84" s="222"/>
    </row>
    <row r="85" spans="1:20" ht="27" x14ac:dyDescent="0.25">
      <c r="A85" s="151" t="s">
        <v>612</v>
      </c>
      <c r="B85" s="83" t="s">
        <v>849</v>
      </c>
      <c r="C85" s="86"/>
      <c r="D85" s="152">
        <f t="shared" si="30"/>
        <v>146424.17850000001</v>
      </c>
      <c r="E85" s="152">
        <v>146424.17850000001</v>
      </c>
      <c r="F85" s="152" t="s">
        <v>0</v>
      </c>
      <c r="G85" s="152">
        <f t="shared" ref="G85:G88" si="40">+D85/252*60</f>
        <v>34862.899642857141</v>
      </c>
      <c r="H85" s="152">
        <f t="shared" ref="H85:H88" si="41">+D85/252*122</f>
        <v>70887.895940476199</v>
      </c>
      <c r="I85" s="152">
        <f t="shared" ref="I85:I88" si="42">+D85/252*187</f>
        <v>108656.0372202381</v>
      </c>
      <c r="J85" s="152">
        <f t="shared" ref="J85:J88" si="43">+D85</f>
        <v>146424.17850000001</v>
      </c>
      <c r="K85" s="222">
        <f t="shared" si="39"/>
        <v>0</v>
      </c>
      <c r="M85" s="222"/>
      <c r="N85" s="222"/>
      <c r="O85" s="222"/>
      <c r="T85" s="222"/>
    </row>
    <row r="86" spans="1:20" s="215" customFormat="1" ht="40.5" x14ac:dyDescent="0.25">
      <c r="A86" s="151" t="s">
        <v>613</v>
      </c>
      <c r="B86" s="83" t="s">
        <v>725</v>
      </c>
      <c r="C86" s="86"/>
      <c r="D86" s="152">
        <f t="shared" si="30"/>
        <v>0</v>
      </c>
      <c r="E86" s="152">
        <v>0</v>
      </c>
      <c r="F86" s="152" t="s">
        <v>0</v>
      </c>
      <c r="G86" s="152">
        <f t="shared" si="40"/>
        <v>0</v>
      </c>
      <c r="H86" s="152">
        <f t="shared" si="41"/>
        <v>0</v>
      </c>
      <c r="I86" s="152">
        <f t="shared" si="42"/>
        <v>0</v>
      </c>
      <c r="J86" s="152">
        <f t="shared" si="43"/>
        <v>0</v>
      </c>
      <c r="K86" s="222">
        <f t="shared" si="39"/>
        <v>0</v>
      </c>
      <c r="M86" s="222"/>
      <c r="N86" s="222"/>
      <c r="O86" s="222"/>
      <c r="T86" s="222"/>
    </row>
    <row r="87" spans="1:20" ht="54" x14ac:dyDescent="0.25">
      <c r="A87" s="151" t="s">
        <v>614</v>
      </c>
      <c r="B87" s="83" t="s">
        <v>726</v>
      </c>
      <c r="C87" s="86"/>
      <c r="D87" s="152">
        <f t="shared" si="30"/>
        <v>0</v>
      </c>
      <c r="E87" s="152">
        <v>0</v>
      </c>
      <c r="F87" s="152" t="s">
        <v>0</v>
      </c>
      <c r="G87" s="152">
        <f t="shared" si="40"/>
        <v>0</v>
      </c>
      <c r="H87" s="152">
        <f t="shared" si="41"/>
        <v>0</v>
      </c>
      <c r="I87" s="152">
        <f t="shared" si="42"/>
        <v>0</v>
      </c>
      <c r="J87" s="152">
        <f t="shared" si="43"/>
        <v>0</v>
      </c>
      <c r="K87" s="222">
        <f t="shared" si="39"/>
        <v>0</v>
      </c>
      <c r="M87" s="222"/>
      <c r="N87" s="222"/>
      <c r="O87" s="222"/>
      <c r="T87" s="222"/>
    </row>
    <row r="88" spans="1:20" x14ac:dyDescent="0.25">
      <c r="A88" s="155" t="s">
        <v>615</v>
      </c>
      <c r="B88" s="83" t="s">
        <v>727</v>
      </c>
      <c r="C88" s="86"/>
      <c r="D88" s="152">
        <f t="shared" si="30"/>
        <v>39734.6</v>
      </c>
      <c r="E88" s="152">
        <f>38509.6+1225</f>
        <v>39734.6</v>
      </c>
      <c r="F88" s="152" t="s">
        <v>0</v>
      </c>
      <c r="G88" s="152">
        <f t="shared" si="40"/>
        <v>9460.6190476190459</v>
      </c>
      <c r="H88" s="152">
        <f t="shared" si="41"/>
        <v>19236.592063492062</v>
      </c>
      <c r="I88" s="152">
        <f t="shared" si="42"/>
        <v>29485.596031746027</v>
      </c>
      <c r="J88" s="152">
        <f t="shared" si="43"/>
        <v>39734.6</v>
      </c>
      <c r="K88" s="222">
        <f t="shared" si="39"/>
        <v>0</v>
      </c>
      <c r="M88" s="222"/>
      <c r="N88" s="222"/>
      <c r="O88" s="222"/>
      <c r="T88" s="222"/>
    </row>
    <row r="89" spans="1:20" ht="57" x14ac:dyDescent="0.25">
      <c r="A89" s="149" t="s">
        <v>616</v>
      </c>
      <c r="B89" s="87" t="s">
        <v>829</v>
      </c>
      <c r="C89" s="150">
        <v>7421</v>
      </c>
      <c r="D89" s="89">
        <f>SUM(D90:D92)</f>
        <v>0</v>
      </c>
      <c r="E89" s="89">
        <f>SUM(E90:E92)</f>
        <v>0</v>
      </c>
      <c r="F89" s="89" t="s">
        <v>0</v>
      </c>
      <c r="G89" s="82">
        <f>SUM(G90:G92)</f>
        <v>0</v>
      </c>
      <c r="H89" s="82">
        <f>SUM(H90:H92)</f>
        <v>0</v>
      </c>
      <c r="I89" s="82">
        <f>SUM(I90:I92)</f>
        <v>0</v>
      </c>
      <c r="J89" s="82">
        <f>SUM(J90:J92)</f>
        <v>0</v>
      </c>
      <c r="K89" s="222">
        <f t="shared" si="39"/>
        <v>0</v>
      </c>
      <c r="M89" s="222"/>
      <c r="N89" s="222"/>
      <c r="O89" s="222"/>
      <c r="T89" s="222"/>
    </row>
    <row r="90" spans="1:20" ht="108" x14ac:dyDescent="0.25">
      <c r="A90" s="151" t="s">
        <v>617</v>
      </c>
      <c r="B90" s="83" t="s">
        <v>850</v>
      </c>
      <c r="C90" s="86"/>
      <c r="D90" s="152">
        <f>SUM(E90:F90)</f>
        <v>0</v>
      </c>
      <c r="E90" s="152">
        <v>0</v>
      </c>
      <c r="F90" s="152" t="s">
        <v>0</v>
      </c>
      <c r="G90" s="152">
        <f t="shared" ref="G90:G92" si="44">+D90/253*62</f>
        <v>0</v>
      </c>
      <c r="H90" s="152">
        <f t="shared" ref="H90:H92" si="45">+D90/253*123</f>
        <v>0</v>
      </c>
      <c r="I90" s="152">
        <f t="shared" ref="I90:I92" si="46">+D90/253*188</f>
        <v>0</v>
      </c>
      <c r="J90" s="152">
        <f t="shared" ref="J90:J92" si="47">+D90</f>
        <v>0</v>
      </c>
      <c r="K90" s="222">
        <f t="shared" si="39"/>
        <v>0</v>
      </c>
      <c r="M90" s="222"/>
      <c r="N90" s="222"/>
      <c r="O90" s="222"/>
      <c r="T90" s="222"/>
    </row>
    <row r="91" spans="1:20" s="215" customFormat="1" ht="54" x14ac:dyDescent="0.25">
      <c r="A91" s="151" t="s">
        <v>618</v>
      </c>
      <c r="B91" s="83" t="s">
        <v>728</v>
      </c>
      <c r="C91" s="79"/>
      <c r="D91" s="152">
        <f>SUM(E91:F91)</f>
        <v>0</v>
      </c>
      <c r="E91" s="152"/>
      <c r="F91" s="152" t="s">
        <v>0</v>
      </c>
      <c r="G91" s="152">
        <f t="shared" si="44"/>
        <v>0</v>
      </c>
      <c r="H91" s="152">
        <f t="shared" si="45"/>
        <v>0</v>
      </c>
      <c r="I91" s="152">
        <f t="shared" si="46"/>
        <v>0</v>
      </c>
      <c r="J91" s="152">
        <f t="shared" si="47"/>
        <v>0</v>
      </c>
      <c r="K91" s="222">
        <f t="shared" si="39"/>
        <v>0</v>
      </c>
      <c r="M91" s="222"/>
      <c r="N91" s="222"/>
      <c r="O91" s="222"/>
      <c r="T91" s="222"/>
    </row>
    <row r="92" spans="1:20" ht="67.5" x14ac:dyDescent="0.25">
      <c r="A92" s="155" t="s">
        <v>652</v>
      </c>
      <c r="B92" s="91" t="s">
        <v>729</v>
      </c>
      <c r="C92" s="79"/>
      <c r="D92" s="152">
        <f>SUM(E92:F92)</f>
        <v>0</v>
      </c>
      <c r="E92" s="158"/>
      <c r="F92" s="152" t="s">
        <v>0</v>
      </c>
      <c r="G92" s="152">
        <f t="shared" si="44"/>
        <v>0</v>
      </c>
      <c r="H92" s="152">
        <f t="shared" si="45"/>
        <v>0</v>
      </c>
      <c r="I92" s="152">
        <f t="shared" si="46"/>
        <v>0</v>
      </c>
      <c r="J92" s="152">
        <f t="shared" si="47"/>
        <v>0</v>
      </c>
      <c r="K92" s="222">
        <f t="shared" si="39"/>
        <v>0</v>
      </c>
      <c r="M92" s="222"/>
      <c r="N92" s="222"/>
      <c r="O92" s="222"/>
      <c r="T92" s="222"/>
    </row>
    <row r="93" spans="1:20" s="215" customFormat="1" ht="28.5" x14ac:dyDescent="0.25">
      <c r="A93" s="149" t="s">
        <v>619</v>
      </c>
      <c r="B93" s="87" t="s">
        <v>730</v>
      </c>
      <c r="C93" s="150">
        <v>7422</v>
      </c>
      <c r="D93" s="89">
        <f>D94+D118+D119</f>
        <v>688013.2</v>
      </c>
      <c r="E93" s="89">
        <f>E94+E118+E119</f>
        <v>688013.2</v>
      </c>
      <c r="F93" s="89" t="s">
        <v>0</v>
      </c>
      <c r="G93" s="82">
        <f>G94+G118+G119</f>
        <v>163812.66666666666</v>
      </c>
      <c r="H93" s="82">
        <f>H94+H118+H119</f>
        <v>333060.93412698415</v>
      </c>
      <c r="I93" s="82">
        <f>I94+I118+I119</f>
        <v>510549.47777777771</v>
      </c>
      <c r="J93" s="82">
        <f>J94+J118+J119</f>
        <v>688013.2</v>
      </c>
      <c r="K93" s="222">
        <f t="shared" si="39"/>
        <v>0</v>
      </c>
      <c r="M93" s="222"/>
      <c r="N93" s="222"/>
      <c r="O93" s="222"/>
      <c r="T93" s="222"/>
    </row>
    <row r="94" spans="1:20" s="215" customFormat="1" ht="14.25" x14ac:dyDescent="0.25">
      <c r="A94" s="151" t="s">
        <v>620</v>
      </c>
      <c r="B94" s="83" t="s">
        <v>851</v>
      </c>
      <c r="C94" s="87"/>
      <c r="D94" s="152">
        <f>SUM(D96,D97,D98,D99,D100,D101,D102,D106,D107,D108,D109,D110,D111,D112,D113,D114,D115,D116,D117)</f>
        <v>568013.19999999995</v>
      </c>
      <c r="E94" s="152">
        <f>SUM(E96,E97,E98,E99,E100,E101,E102,E106,E107,E108,E109,E110,E111,E112,E113,E114,E115,E116,E117)</f>
        <v>568013.19999999995</v>
      </c>
      <c r="F94" s="152" t="s">
        <v>0</v>
      </c>
      <c r="G94" s="152">
        <f t="shared" ref="G94:J94" si="48">SUM(G96,G97,G98,G99,G100,G101,G102,G106,G107,G108,G109,G110,G111,G112,G113,G114,G115,G116,G117)</f>
        <v>135241.23809523808</v>
      </c>
      <c r="H94" s="152">
        <f t="shared" si="48"/>
        <v>274965.69603174605</v>
      </c>
      <c r="I94" s="152">
        <f t="shared" si="48"/>
        <v>421501.85873015865</v>
      </c>
      <c r="J94" s="152">
        <f t="shared" si="48"/>
        <v>568013.19999999995</v>
      </c>
      <c r="K94" s="222">
        <f t="shared" si="39"/>
        <v>0</v>
      </c>
      <c r="M94" s="222"/>
      <c r="N94" s="222"/>
      <c r="O94" s="222"/>
      <c r="T94" s="222"/>
    </row>
    <row r="95" spans="1:20" s="215" customFormat="1" ht="14.25" x14ac:dyDescent="0.25">
      <c r="A95" s="151"/>
      <c r="B95" s="83" t="s">
        <v>374</v>
      </c>
      <c r="C95" s="87"/>
      <c r="D95" s="152"/>
      <c r="E95" s="152"/>
      <c r="F95" s="152"/>
      <c r="G95" s="152"/>
      <c r="H95" s="152"/>
      <c r="I95" s="152"/>
      <c r="J95" s="152"/>
      <c r="K95" s="222">
        <f t="shared" si="39"/>
        <v>0</v>
      </c>
      <c r="M95" s="222"/>
      <c r="N95" s="222"/>
      <c r="O95" s="222"/>
      <c r="T95" s="222"/>
    </row>
    <row r="96" spans="1:20" s="215" customFormat="1" ht="67.5" x14ac:dyDescent="0.25">
      <c r="A96" s="151" t="s">
        <v>653</v>
      </c>
      <c r="B96" s="83" t="s">
        <v>654</v>
      </c>
      <c r="C96" s="79"/>
      <c r="D96" s="152">
        <f t="shared" ref="D96:D101" si="49">E96</f>
        <v>1000</v>
      </c>
      <c r="E96" s="152">
        <v>1000</v>
      </c>
      <c r="F96" s="152" t="s">
        <v>0</v>
      </c>
      <c r="G96" s="152">
        <f t="shared" ref="G96:G97" si="50">+D96/252*60</f>
        <v>238.0952380952381</v>
      </c>
      <c r="H96" s="152">
        <f t="shared" ref="H96:H97" si="51">+D96/252*121</f>
        <v>480.15873015873018</v>
      </c>
      <c r="I96" s="152">
        <f t="shared" ref="I96:I97" si="52">+D96/252*187</f>
        <v>742.06349206349205</v>
      </c>
      <c r="J96" s="152">
        <f t="shared" ref="J96:J101" si="53">+D96</f>
        <v>1000</v>
      </c>
      <c r="K96" s="222">
        <f t="shared" si="39"/>
        <v>0</v>
      </c>
      <c r="M96" s="222"/>
      <c r="N96" s="222"/>
      <c r="O96" s="222"/>
      <c r="T96" s="222"/>
    </row>
    <row r="97" spans="1:20" s="215" customFormat="1" ht="121.5" x14ac:dyDescent="0.25">
      <c r="A97" s="151" t="s">
        <v>655</v>
      </c>
      <c r="B97" s="83" t="s">
        <v>656</v>
      </c>
      <c r="C97" s="79"/>
      <c r="D97" s="152">
        <f t="shared" si="49"/>
        <v>960</v>
      </c>
      <c r="E97" s="152">
        <v>960</v>
      </c>
      <c r="F97" s="152" t="s">
        <v>0</v>
      </c>
      <c r="G97" s="152">
        <f t="shared" si="50"/>
        <v>228.57142857142856</v>
      </c>
      <c r="H97" s="152">
        <f t="shared" si="51"/>
        <v>460.95238095238091</v>
      </c>
      <c r="I97" s="152">
        <f t="shared" si="52"/>
        <v>712.38095238095229</v>
      </c>
      <c r="J97" s="152">
        <f t="shared" si="53"/>
        <v>960</v>
      </c>
      <c r="K97" s="222">
        <f t="shared" si="39"/>
        <v>0</v>
      </c>
      <c r="M97" s="222"/>
      <c r="N97" s="222"/>
      <c r="O97" s="222"/>
      <c r="T97" s="222"/>
    </row>
    <row r="98" spans="1:20" s="215" customFormat="1" ht="54" x14ac:dyDescent="0.25">
      <c r="A98" s="151" t="s">
        <v>657</v>
      </c>
      <c r="B98" s="83" t="s">
        <v>658</v>
      </c>
      <c r="C98" s="79"/>
      <c r="D98" s="152">
        <f t="shared" si="49"/>
        <v>0</v>
      </c>
      <c r="E98" s="152">
        <v>0</v>
      </c>
      <c r="F98" s="152" t="s">
        <v>0</v>
      </c>
      <c r="G98" s="152">
        <f t="shared" ref="G98" si="54">+D98/253*62</f>
        <v>0</v>
      </c>
      <c r="H98" s="152">
        <f t="shared" ref="H98" si="55">+D98/253*123</f>
        <v>0</v>
      </c>
      <c r="I98" s="152">
        <f t="shared" ref="I98" si="56">+D98/253*188</f>
        <v>0</v>
      </c>
      <c r="J98" s="152">
        <f t="shared" si="53"/>
        <v>0</v>
      </c>
      <c r="K98" s="222">
        <f t="shared" si="39"/>
        <v>0</v>
      </c>
      <c r="M98" s="222"/>
      <c r="N98" s="222"/>
      <c r="O98" s="222"/>
      <c r="T98" s="222"/>
    </row>
    <row r="99" spans="1:20" s="215" customFormat="1" ht="67.5" x14ac:dyDescent="0.25">
      <c r="A99" s="151" t="s">
        <v>659</v>
      </c>
      <c r="B99" s="83" t="s">
        <v>660</v>
      </c>
      <c r="C99" s="79"/>
      <c r="D99" s="152">
        <f t="shared" si="49"/>
        <v>675</v>
      </c>
      <c r="E99" s="152">
        <v>675</v>
      </c>
      <c r="F99" s="152" t="s">
        <v>0</v>
      </c>
      <c r="G99" s="152">
        <f t="shared" ref="G99:G101" si="57">+D99/252*60</f>
        <v>160.71428571428569</v>
      </c>
      <c r="H99" s="152">
        <f t="shared" ref="H99:H101" si="58">+D99/252*121</f>
        <v>324.10714285714283</v>
      </c>
      <c r="I99" s="152">
        <f t="shared" ref="I99:I101" si="59">+D99/252*187</f>
        <v>500.89285714285711</v>
      </c>
      <c r="J99" s="152">
        <f t="shared" si="53"/>
        <v>675</v>
      </c>
      <c r="K99" s="222">
        <f t="shared" si="39"/>
        <v>0</v>
      </c>
      <c r="M99" s="222"/>
      <c r="N99" s="222"/>
      <c r="O99" s="222"/>
      <c r="T99" s="222"/>
    </row>
    <row r="100" spans="1:20" s="215" customFormat="1" ht="27" x14ac:dyDescent="0.25">
      <c r="A100" s="151" t="s">
        <v>661</v>
      </c>
      <c r="B100" s="83" t="s">
        <v>662</v>
      </c>
      <c r="C100" s="79"/>
      <c r="D100" s="152">
        <f t="shared" si="49"/>
        <v>3600</v>
      </c>
      <c r="E100" s="152">
        <v>3600</v>
      </c>
      <c r="F100" s="152" t="s">
        <v>0</v>
      </c>
      <c r="G100" s="152">
        <f t="shared" si="57"/>
        <v>857.14285714285722</v>
      </c>
      <c r="H100" s="152">
        <f t="shared" si="58"/>
        <v>1728.5714285714287</v>
      </c>
      <c r="I100" s="152">
        <f t="shared" si="59"/>
        <v>2671.4285714285716</v>
      </c>
      <c r="J100" s="152">
        <f t="shared" si="53"/>
        <v>3600</v>
      </c>
      <c r="K100" s="222">
        <f t="shared" si="39"/>
        <v>0</v>
      </c>
      <c r="M100" s="222"/>
      <c r="N100" s="222"/>
      <c r="O100" s="222"/>
      <c r="T100" s="222"/>
    </row>
    <row r="101" spans="1:20" s="215" customFormat="1" ht="40.5" x14ac:dyDescent="0.25">
      <c r="A101" s="151" t="s">
        <v>663</v>
      </c>
      <c r="B101" s="83" t="s">
        <v>664</v>
      </c>
      <c r="C101" s="79"/>
      <c r="D101" s="152">
        <f t="shared" si="49"/>
        <v>20</v>
      </c>
      <c r="E101" s="152">
        <v>20</v>
      </c>
      <c r="F101" s="152" t="s">
        <v>0</v>
      </c>
      <c r="G101" s="152">
        <f t="shared" si="57"/>
        <v>4.7619047619047619</v>
      </c>
      <c r="H101" s="152">
        <f t="shared" si="58"/>
        <v>9.6031746031746028</v>
      </c>
      <c r="I101" s="152">
        <f t="shared" si="59"/>
        <v>14.84126984126984</v>
      </c>
      <c r="J101" s="152">
        <f t="shared" si="53"/>
        <v>20</v>
      </c>
      <c r="K101" s="222">
        <f t="shared" si="39"/>
        <v>0</v>
      </c>
      <c r="M101" s="222"/>
      <c r="N101" s="222"/>
      <c r="O101" s="222"/>
      <c r="T101" s="222"/>
    </row>
    <row r="102" spans="1:20" s="215" customFormat="1" ht="14.25" x14ac:dyDescent="0.25">
      <c r="A102" s="151" t="s">
        <v>665</v>
      </c>
      <c r="B102" s="90" t="s">
        <v>666</v>
      </c>
      <c r="C102" s="79"/>
      <c r="D102" s="152">
        <f>SUM(D103:D105)</f>
        <v>280000</v>
      </c>
      <c r="E102" s="152">
        <f>SUM(E103:E105)</f>
        <v>280000</v>
      </c>
      <c r="F102" s="152" t="s">
        <v>0</v>
      </c>
      <c r="G102" s="152">
        <f t="shared" ref="G102:J102" si="60">SUM(G103:G105)</f>
        <v>66666.666666666672</v>
      </c>
      <c r="H102" s="152">
        <f t="shared" si="60"/>
        <v>135555.55555555556</v>
      </c>
      <c r="I102" s="152">
        <f t="shared" si="60"/>
        <v>207777.77777777775</v>
      </c>
      <c r="J102" s="152">
        <f t="shared" si="60"/>
        <v>280000</v>
      </c>
      <c r="K102" s="222">
        <f t="shared" si="39"/>
        <v>0</v>
      </c>
      <c r="M102" s="222"/>
      <c r="N102" s="222"/>
      <c r="O102" s="222"/>
      <c r="T102" s="222"/>
    </row>
    <row r="103" spans="1:20" s="215" customFormat="1" ht="40.5" x14ac:dyDescent="0.25">
      <c r="A103" s="151"/>
      <c r="B103" s="83" t="s">
        <v>667</v>
      </c>
      <c r="C103" s="79"/>
      <c r="D103" s="152">
        <f t="shared" ref="D103:D118" si="61">E103</f>
        <v>157000</v>
      </c>
      <c r="E103" s="152">
        <v>157000</v>
      </c>
      <c r="F103" s="152" t="s">
        <v>0</v>
      </c>
      <c r="G103" s="152">
        <f t="shared" ref="G103:G119" si="62">+D103/252*60</f>
        <v>37380.952380952382</v>
      </c>
      <c r="H103" s="152">
        <f t="shared" ref="H103:H119" si="63">+D103/252*122</f>
        <v>76007.936507936509</v>
      </c>
      <c r="I103" s="152">
        <f t="shared" ref="I103:I119" si="64">+D103/252*187</f>
        <v>116503.96825396825</v>
      </c>
      <c r="J103" s="152">
        <f t="shared" ref="J103:J119" si="65">+D103</f>
        <v>157000</v>
      </c>
      <c r="K103" s="222">
        <f t="shared" si="39"/>
        <v>0</v>
      </c>
      <c r="M103" s="222"/>
      <c r="N103" s="222"/>
      <c r="O103" s="222"/>
      <c r="T103" s="222"/>
    </row>
    <row r="104" spans="1:20" s="215" customFormat="1" ht="54" x14ac:dyDescent="0.25">
      <c r="A104" s="151"/>
      <c r="B104" s="83" t="s">
        <v>668</v>
      </c>
      <c r="C104" s="79"/>
      <c r="D104" s="152">
        <f t="shared" si="61"/>
        <v>117000</v>
      </c>
      <c r="E104" s="152">
        <v>117000</v>
      </c>
      <c r="F104" s="152" t="s">
        <v>0</v>
      </c>
      <c r="G104" s="152">
        <f t="shared" si="62"/>
        <v>27857.142857142855</v>
      </c>
      <c r="H104" s="152">
        <f t="shared" si="63"/>
        <v>56642.857142857145</v>
      </c>
      <c r="I104" s="152">
        <f t="shared" si="64"/>
        <v>86821.428571428565</v>
      </c>
      <c r="J104" s="152">
        <f t="shared" si="65"/>
        <v>117000</v>
      </c>
      <c r="K104" s="222">
        <f t="shared" si="39"/>
        <v>0</v>
      </c>
      <c r="M104" s="222"/>
      <c r="N104" s="222"/>
      <c r="O104" s="222"/>
      <c r="T104" s="222"/>
    </row>
    <row r="105" spans="1:20" s="215" customFormat="1" ht="14.25" x14ac:dyDescent="0.25">
      <c r="A105" s="151"/>
      <c r="B105" s="83" t="s">
        <v>669</v>
      </c>
      <c r="C105" s="79"/>
      <c r="D105" s="152">
        <f t="shared" si="61"/>
        <v>6000</v>
      </c>
      <c r="E105" s="152">
        <v>6000</v>
      </c>
      <c r="F105" s="152" t="s">
        <v>0</v>
      </c>
      <c r="G105" s="152">
        <f t="shared" si="62"/>
        <v>1428.5714285714287</v>
      </c>
      <c r="H105" s="152">
        <f t="shared" si="63"/>
        <v>2904.761904761905</v>
      </c>
      <c r="I105" s="152">
        <f t="shared" si="64"/>
        <v>4452.3809523809523</v>
      </c>
      <c r="J105" s="152">
        <f t="shared" si="65"/>
        <v>6000</v>
      </c>
      <c r="K105" s="222">
        <f t="shared" si="39"/>
        <v>0</v>
      </c>
      <c r="M105" s="222"/>
      <c r="N105" s="222"/>
      <c r="O105" s="222"/>
      <c r="T105" s="222"/>
    </row>
    <row r="106" spans="1:20" s="215" customFormat="1" ht="81" x14ac:dyDescent="0.25">
      <c r="A106" s="151" t="s">
        <v>670</v>
      </c>
      <c r="B106" s="83" t="s">
        <v>671</v>
      </c>
      <c r="C106" s="79"/>
      <c r="D106" s="152">
        <f t="shared" si="61"/>
        <v>0</v>
      </c>
      <c r="E106" s="152">
        <v>0</v>
      </c>
      <c r="F106" s="152" t="s">
        <v>0</v>
      </c>
      <c r="G106" s="152">
        <f t="shared" si="62"/>
        <v>0</v>
      </c>
      <c r="H106" s="152">
        <f t="shared" si="63"/>
        <v>0</v>
      </c>
      <c r="I106" s="152">
        <f t="shared" si="64"/>
        <v>0</v>
      </c>
      <c r="J106" s="152">
        <f t="shared" si="65"/>
        <v>0</v>
      </c>
      <c r="K106" s="222">
        <f t="shared" si="39"/>
        <v>0</v>
      </c>
      <c r="M106" s="222"/>
      <c r="N106" s="222"/>
      <c r="O106" s="222"/>
      <c r="T106" s="222"/>
    </row>
    <row r="107" spans="1:20" s="215" customFormat="1" ht="54" x14ac:dyDescent="0.25">
      <c r="A107" s="151" t="s">
        <v>672</v>
      </c>
      <c r="B107" s="83" t="s">
        <v>673</v>
      </c>
      <c r="C107" s="79"/>
      <c r="D107" s="152">
        <f t="shared" si="61"/>
        <v>0</v>
      </c>
      <c r="E107" s="152">
        <v>0</v>
      </c>
      <c r="F107" s="152" t="s">
        <v>0</v>
      </c>
      <c r="G107" s="152">
        <f t="shared" si="62"/>
        <v>0</v>
      </c>
      <c r="H107" s="152">
        <f t="shared" si="63"/>
        <v>0</v>
      </c>
      <c r="I107" s="152">
        <f t="shared" si="64"/>
        <v>0</v>
      </c>
      <c r="J107" s="152">
        <f t="shared" si="65"/>
        <v>0</v>
      </c>
      <c r="K107" s="222">
        <f t="shared" si="39"/>
        <v>0</v>
      </c>
      <c r="M107" s="222"/>
      <c r="N107" s="222"/>
      <c r="O107" s="222"/>
      <c r="T107" s="222"/>
    </row>
    <row r="108" spans="1:20" s="215" customFormat="1" ht="67.5" x14ac:dyDescent="0.25">
      <c r="A108" s="151" t="s">
        <v>674</v>
      </c>
      <c r="B108" s="83" t="s">
        <v>675</v>
      </c>
      <c r="C108" s="79"/>
      <c r="D108" s="152">
        <f t="shared" si="61"/>
        <v>0</v>
      </c>
      <c r="E108" s="152">
        <v>0</v>
      </c>
      <c r="F108" s="152" t="s">
        <v>0</v>
      </c>
      <c r="G108" s="152">
        <f t="shared" si="62"/>
        <v>0</v>
      </c>
      <c r="H108" s="152">
        <f t="shared" si="63"/>
        <v>0</v>
      </c>
      <c r="I108" s="152">
        <f t="shared" si="64"/>
        <v>0</v>
      </c>
      <c r="J108" s="152">
        <f t="shared" si="65"/>
        <v>0</v>
      </c>
      <c r="K108" s="222">
        <f t="shared" si="39"/>
        <v>0</v>
      </c>
      <c r="M108" s="222"/>
      <c r="N108" s="222"/>
      <c r="O108" s="222"/>
      <c r="T108" s="222"/>
    </row>
    <row r="109" spans="1:20" s="215" customFormat="1" ht="135" x14ac:dyDescent="0.25">
      <c r="A109" s="151" t="s">
        <v>676</v>
      </c>
      <c r="B109" s="83" t="s">
        <v>731</v>
      </c>
      <c r="C109" s="79"/>
      <c r="D109" s="152">
        <f t="shared" si="61"/>
        <v>0</v>
      </c>
      <c r="E109" s="152">
        <v>0</v>
      </c>
      <c r="F109" s="152" t="s">
        <v>0</v>
      </c>
      <c r="G109" s="152">
        <f t="shared" si="62"/>
        <v>0</v>
      </c>
      <c r="H109" s="152">
        <f t="shared" si="63"/>
        <v>0</v>
      </c>
      <c r="I109" s="152">
        <f t="shared" si="64"/>
        <v>0</v>
      </c>
      <c r="J109" s="152">
        <f t="shared" si="65"/>
        <v>0</v>
      </c>
      <c r="K109" s="222">
        <f t="shared" si="39"/>
        <v>0</v>
      </c>
      <c r="M109" s="222"/>
      <c r="N109" s="222"/>
      <c r="O109" s="222"/>
      <c r="T109" s="222"/>
    </row>
    <row r="110" spans="1:20" s="215" customFormat="1" ht="54" x14ac:dyDescent="0.25">
      <c r="A110" s="151" t="s">
        <v>677</v>
      </c>
      <c r="B110" s="83" t="s">
        <v>678</v>
      </c>
      <c r="C110" s="79"/>
      <c r="D110" s="152">
        <f t="shared" si="61"/>
        <v>0</v>
      </c>
      <c r="E110" s="152">
        <v>0</v>
      </c>
      <c r="F110" s="152" t="s">
        <v>0</v>
      </c>
      <c r="G110" s="152">
        <f t="shared" si="62"/>
        <v>0</v>
      </c>
      <c r="H110" s="152">
        <f t="shared" si="63"/>
        <v>0</v>
      </c>
      <c r="I110" s="152">
        <f t="shared" si="64"/>
        <v>0</v>
      </c>
      <c r="J110" s="152">
        <f t="shared" si="65"/>
        <v>0</v>
      </c>
      <c r="K110" s="222">
        <f t="shared" si="39"/>
        <v>0</v>
      </c>
      <c r="M110" s="222"/>
      <c r="N110" s="222"/>
      <c r="O110" s="222"/>
      <c r="T110" s="222"/>
    </row>
    <row r="111" spans="1:20" s="215" customFormat="1" ht="67.5" x14ac:dyDescent="0.25">
      <c r="A111" s="151" t="s">
        <v>679</v>
      </c>
      <c r="B111" s="83" t="s">
        <v>680</v>
      </c>
      <c r="C111" s="79"/>
      <c r="D111" s="152">
        <f t="shared" si="61"/>
        <v>141489.29999999999</v>
      </c>
      <c r="E111" s="152">
        <v>141489.29999999999</v>
      </c>
      <c r="F111" s="152" t="s">
        <v>0</v>
      </c>
      <c r="G111" s="152">
        <f t="shared" si="62"/>
        <v>33687.928571428565</v>
      </c>
      <c r="H111" s="152">
        <f t="shared" si="63"/>
        <v>68498.78809523808</v>
      </c>
      <c r="I111" s="152">
        <f t="shared" si="64"/>
        <v>104994.04404761904</v>
      </c>
      <c r="J111" s="152">
        <f t="shared" si="65"/>
        <v>141489.29999999999</v>
      </c>
      <c r="K111" s="222">
        <f t="shared" si="39"/>
        <v>0</v>
      </c>
      <c r="M111" s="222"/>
      <c r="N111" s="222"/>
      <c r="O111" s="222"/>
      <c r="T111" s="222"/>
    </row>
    <row r="112" spans="1:20" s="215" customFormat="1" ht="94.5" x14ac:dyDescent="0.25">
      <c r="A112" s="151" t="s">
        <v>681</v>
      </c>
      <c r="B112" s="83" t="s">
        <v>682</v>
      </c>
      <c r="C112" s="79"/>
      <c r="D112" s="152">
        <f t="shared" si="61"/>
        <v>96958.9</v>
      </c>
      <c r="E112" s="152">
        <f>41828+87230.9-32100</f>
        <v>96958.9</v>
      </c>
      <c r="F112" s="152" t="s">
        <v>0</v>
      </c>
      <c r="G112" s="152">
        <f t="shared" si="62"/>
        <v>23085.452380952382</v>
      </c>
      <c r="H112" s="152">
        <f t="shared" si="63"/>
        <v>46940.419841269839</v>
      </c>
      <c r="I112" s="152">
        <f t="shared" si="64"/>
        <v>71949.65992063492</v>
      </c>
      <c r="J112" s="152">
        <f t="shared" si="65"/>
        <v>96958.9</v>
      </c>
      <c r="K112" s="222">
        <f t="shared" si="39"/>
        <v>0</v>
      </c>
      <c r="M112" s="222"/>
      <c r="N112" s="222"/>
      <c r="O112" s="222"/>
      <c r="S112" s="227"/>
      <c r="T112" s="222"/>
    </row>
    <row r="113" spans="1:20" s="215" customFormat="1" ht="94.5" x14ac:dyDescent="0.25">
      <c r="A113" s="151" t="s">
        <v>683</v>
      </c>
      <c r="B113" s="83" t="s">
        <v>684</v>
      </c>
      <c r="C113" s="79"/>
      <c r="D113" s="152">
        <f t="shared" si="61"/>
        <v>0</v>
      </c>
      <c r="E113" s="152">
        <v>0</v>
      </c>
      <c r="F113" s="152" t="s">
        <v>0</v>
      </c>
      <c r="G113" s="152">
        <f t="shared" si="62"/>
        <v>0</v>
      </c>
      <c r="H113" s="152">
        <f t="shared" si="63"/>
        <v>0</v>
      </c>
      <c r="I113" s="152">
        <f t="shared" si="64"/>
        <v>0</v>
      </c>
      <c r="J113" s="152">
        <f t="shared" si="65"/>
        <v>0</v>
      </c>
      <c r="K113" s="222">
        <f t="shared" si="39"/>
        <v>0</v>
      </c>
      <c r="M113" s="222"/>
      <c r="N113" s="222"/>
      <c r="O113" s="222"/>
      <c r="T113" s="222"/>
    </row>
    <row r="114" spans="1:20" s="215" customFormat="1" ht="54" x14ac:dyDescent="0.25">
      <c r="A114" s="151" t="s">
        <v>685</v>
      </c>
      <c r="B114" s="83" t="s">
        <v>686</v>
      </c>
      <c r="C114" s="79"/>
      <c r="D114" s="152">
        <f t="shared" si="61"/>
        <v>32100</v>
      </c>
      <c r="E114" s="152">
        <v>32100</v>
      </c>
      <c r="F114" s="152" t="s">
        <v>0</v>
      </c>
      <c r="G114" s="152">
        <f t="shared" si="62"/>
        <v>7642.8571428571431</v>
      </c>
      <c r="H114" s="152">
        <f t="shared" si="63"/>
        <v>15540.476190476191</v>
      </c>
      <c r="I114" s="152">
        <f t="shared" si="64"/>
        <v>23820.238095238095</v>
      </c>
      <c r="J114" s="152">
        <f t="shared" si="65"/>
        <v>32100</v>
      </c>
      <c r="K114" s="222">
        <f t="shared" si="39"/>
        <v>0</v>
      </c>
      <c r="M114" s="222"/>
      <c r="N114" s="222"/>
      <c r="O114" s="222"/>
      <c r="T114" s="222"/>
    </row>
    <row r="115" spans="1:20" s="215" customFormat="1" ht="14.25" x14ac:dyDescent="0.25">
      <c r="A115" s="151" t="s">
        <v>687</v>
      </c>
      <c r="B115" s="83" t="s">
        <v>688</v>
      </c>
      <c r="C115" s="79"/>
      <c r="D115" s="152">
        <f t="shared" si="61"/>
        <v>0</v>
      </c>
      <c r="E115" s="152"/>
      <c r="F115" s="152" t="s">
        <v>0</v>
      </c>
      <c r="G115" s="152">
        <f t="shared" si="62"/>
        <v>0</v>
      </c>
      <c r="H115" s="152">
        <f t="shared" si="63"/>
        <v>0</v>
      </c>
      <c r="I115" s="152">
        <f t="shared" si="64"/>
        <v>0</v>
      </c>
      <c r="J115" s="152">
        <f t="shared" si="65"/>
        <v>0</v>
      </c>
      <c r="K115" s="222">
        <f t="shared" si="39"/>
        <v>0</v>
      </c>
      <c r="M115" s="222"/>
      <c r="N115" s="222"/>
      <c r="O115" s="222"/>
      <c r="T115" s="222"/>
    </row>
    <row r="116" spans="1:20" s="215" customFormat="1" ht="27" x14ac:dyDescent="0.25">
      <c r="A116" s="151" t="s">
        <v>689</v>
      </c>
      <c r="B116" s="83" t="s">
        <v>690</v>
      </c>
      <c r="C116" s="79"/>
      <c r="D116" s="152">
        <f t="shared" si="61"/>
        <v>60</v>
      </c>
      <c r="E116" s="152">
        <v>60</v>
      </c>
      <c r="F116" s="152" t="s">
        <v>0</v>
      </c>
      <c r="G116" s="152">
        <f t="shared" si="62"/>
        <v>14.285714285714285</v>
      </c>
      <c r="H116" s="152">
        <f t="shared" si="63"/>
        <v>29.047619047619047</v>
      </c>
      <c r="I116" s="152">
        <f t="shared" si="64"/>
        <v>44.523809523809518</v>
      </c>
      <c r="J116" s="152">
        <f t="shared" si="65"/>
        <v>60</v>
      </c>
      <c r="K116" s="222">
        <f t="shared" si="39"/>
        <v>0</v>
      </c>
      <c r="M116" s="222"/>
      <c r="N116" s="222"/>
      <c r="O116" s="222"/>
      <c r="T116" s="222"/>
    </row>
    <row r="117" spans="1:20" s="215" customFormat="1" ht="14.25" x14ac:dyDescent="0.25">
      <c r="A117" s="151" t="s">
        <v>865</v>
      </c>
      <c r="B117" s="83" t="s">
        <v>692</v>
      </c>
      <c r="C117" s="79" t="s">
        <v>866</v>
      </c>
      <c r="D117" s="152">
        <f t="shared" ref="D117" si="66">SUM(E117:F117)</f>
        <v>11150</v>
      </c>
      <c r="E117" s="152">
        <f>300+10850</f>
        <v>11150</v>
      </c>
      <c r="F117" s="152"/>
      <c r="G117" s="152">
        <f t="shared" si="62"/>
        <v>2654.7619047619046</v>
      </c>
      <c r="H117" s="152">
        <f t="shared" si="63"/>
        <v>5398.0158730158728</v>
      </c>
      <c r="I117" s="152">
        <f t="shared" si="64"/>
        <v>8274.0079365079364</v>
      </c>
      <c r="J117" s="152">
        <f t="shared" si="65"/>
        <v>11150</v>
      </c>
      <c r="K117" s="222">
        <v>10980</v>
      </c>
      <c r="M117" s="222"/>
      <c r="N117" s="222"/>
      <c r="O117" s="222"/>
      <c r="T117" s="222"/>
    </row>
    <row r="118" spans="1:20" s="215" customFormat="1" ht="40.5" x14ac:dyDescent="0.25">
      <c r="A118" s="151" t="s">
        <v>621</v>
      </c>
      <c r="B118" s="83" t="s">
        <v>691</v>
      </c>
      <c r="C118" s="79"/>
      <c r="D118" s="152">
        <f t="shared" si="61"/>
        <v>120000</v>
      </c>
      <c r="E118" s="152">
        <v>120000</v>
      </c>
      <c r="F118" s="152" t="s">
        <v>0</v>
      </c>
      <c r="G118" s="152">
        <f t="shared" si="62"/>
        <v>28571.428571428572</v>
      </c>
      <c r="H118" s="152">
        <f t="shared" si="63"/>
        <v>58095.238095238099</v>
      </c>
      <c r="I118" s="152">
        <f t="shared" si="64"/>
        <v>89047.619047619053</v>
      </c>
      <c r="J118" s="152">
        <f t="shared" si="65"/>
        <v>120000</v>
      </c>
      <c r="K118" s="222">
        <f t="shared" si="39"/>
        <v>0</v>
      </c>
      <c r="M118" s="222"/>
      <c r="N118" s="222"/>
      <c r="O118" s="222"/>
      <c r="T118" s="222"/>
    </row>
    <row r="119" spans="1:20" s="215" customFormat="1" ht="27" x14ac:dyDescent="0.25">
      <c r="A119" s="151" t="s">
        <v>635</v>
      </c>
      <c r="B119" s="83" t="s">
        <v>856</v>
      </c>
      <c r="C119" s="79"/>
      <c r="D119" s="152">
        <f>E119</f>
        <v>0</v>
      </c>
      <c r="E119" s="152"/>
      <c r="F119" s="152" t="s">
        <v>0</v>
      </c>
      <c r="G119" s="152">
        <f t="shared" si="62"/>
        <v>0</v>
      </c>
      <c r="H119" s="152">
        <f t="shared" si="63"/>
        <v>0</v>
      </c>
      <c r="I119" s="152">
        <f t="shared" si="64"/>
        <v>0</v>
      </c>
      <c r="J119" s="152">
        <f t="shared" si="65"/>
        <v>0</v>
      </c>
      <c r="K119" s="222">
        <f t="shared" si="39"/>
        <v>0</v>
      </c>
      <c r="M119" s="222"/>
      <c r="N119" s="222"/>
      <c r="O119" s="222"/>
      <c r="T119" s="222"/>
    </row>
    <row r="120" spans="1:20" ht="28.5" x14ac:dyDescent="0.25">
      <c r="A120" s="149" t="s">
        <v>622</v>
      </c>
      <c r="B120" s="87" t="s">
        <v>732</v>
      </c>
      <c r="C120" s="150">
        <v>7431</v>
      </c>
      <c r="D120" s="89">
        <f>SUM(D121:D122)</f>
        <v>13450</v>
      </c>
      <c r="E120" s="89">
        <f>SUM(E121:E122)</f>
        <v>13450</v>
      </c>
      <c r="F120" s="89" t="s">
        <v>0</v>
      </c>
      <c r="G120" s="82">
        <f>SUM(G121:G122)</f>
        <v>3202.3809523809523</v>
      </c>
      <c r="H120" s="82">
        <f>SUM(H121:H122)</f>
        <v>6511.5079365079364</v>
      </c>
      <c r="I120" s="82">
        <f>SUM(I121:I122)</f>
        <v>9980.7539682539682</v>
      </c>
      <c r="J120" s="82">
        <f>SUM(J121:J122)</f>
        <v>13450</v>
      </c>
      <c r="K120" s="222">
        <f t="shared" si="39"/>
        <v>0</v>
      </c>
      <c r="M120" s="222"/>
      <c r="N120" s="222"/>
      <c r="O120" s="222"/>
      <c r="T120" s="222"/>
    </row>
    <row r="121" spans="1:20" ht="54" x14ac:dyDescent="0.25">
      <c r="A121" s="151" t="s">
        <v>623</v>
      </c>
      <c r="B121" s="83" t="s">
        <v>852</v>
      </c>
      <c r="C121" s="86"/>
      <c r="D121" s="152">
        <f>SUM(E121:F121)</f>
        <v>13450</v>
      </c>
      <c r="E121" s="152">
        <v>13450</v>
      </c>
      <c r="F121" s="152" t="s">
        <v>0</v>
      </c>
      <c r="G121" s="152">
        <f t="shared" ref="G121" si="67">+D121/252*60</f>
        <v>3202.3809523809523</v>
      </c>
      <c r="H121" s="152">
        <f t="shared" ref="H121" si="68">+D121/252*122</f>
        <v>6511.5079365079364</v>
      </c>
      <c r="I121" s="152">
        <f t="shared" ref="I121" si="69">+D121/252*187</f>
        <v>9980.7539682539682</v>
      </c>
      <c r="J121" s="152">
        <f t="shared" ref="J121" si="70">+D121</f>
        <v>13450</v>
      </c>
      <c r="K121" s="222">
        <f t="shared" si="39"/>
        <v>0</v>
      </c>
      <c r="M121" s="222"/>
      <c r="N121" s="222"/>
      <c r="O121" s="222"/>
      <c r="T121" s="222"/>
    </row>
    <row r="122" spans="1:20" s="215" customFormat="1" ht="40.5" x14ac:dyDescent="0.25">
      <c r="A122" s="151" t="s">
        <v>624</v>
      </c>
      <c r="B122" s="83" t="s">
        <v>733</v>
      </c>
      <c r="C122" s="86"/>
      <c r="D122" s="152">
        <f>SUM(E122:F122)</f>
        <v>0</v>
      </c>
      <c r="E122" s="152">
        <v>0</v>
      </c>
      <c r="F122" s="152" t="s">
        <v>0</v>
      </c>
      <c r="G122" s="152"/>
      <c r="H122" s="152"/>
      <c r="I122" s="152"/>
      <c r="J122" s="152"/>
      <c r="K122" s="222">
        <f t="shared" si="39"/>
        <v>0</v>
      </c>
      <c r="M122" s="222"/>
      <c r="N122" s="222"/>
      <c r="O122" s="222"/>
      <c r="T122" s="222"/>
    </row>
    <row r="123" spans="1:20" ht="28.5" x14ac:dyDescent="0.25">
      <c r="A123" s="149" t="s">
        <v>625</v>
      </c>
      <c r="B123" s="87" t="s">
        <v>734</v>
      </c>
      <c r="C123" s="150">
        <v>7441</v>
      </c>
      <c r="D123" s="89">
        <f>SUM(D124:D125)</f>
        <v>0</v>
      </c>
      <c r="E123" s="89">
        <f>SUM(E124:E125)</f>
        <v>0</v>
      </c>
      <c r="F123" s="89" t="s">
        <v>0</v>
      </c>
      <c r="G123" s="89">
        <f t="shared" ref="G123:J123" si="71">SUM(G124:G125)</f>
        <v>0</v>
      </c>
      <c r="H123" s="89">
        <f t="shared" si="71"/>
        <v>0</v>
      </c>
      <c r="I123" s="89">
        <f t="shared" si="71"/>
        <v>0</v>
      </c>
      <c r="J123" s="89">
        <f t="shared" si="71"/>
        <v>0</v>
      </c>
      <c r="K123" s="222">
        <f t="shared" si="39"/>
        <v>0</v>
      </c>
      <c r="M123" s="222"/>
      <c r="N123" s="222"/>
      <c r="O123" s="222"/>
      <c r="T123" s="222"/>
    </row>
    <row r="124" spans="1:20" s="215" customFormat="1" ht="121.5" x14ac:dyDescent="0.25">
      <c r="A124" s="151" t="s">
        <v>626</v>
      </c>
      <c r="B124" s="83" t="s">
        <v>853</v>
      </c>
      <c r="C124" s="86"/>
      <c r="D124" s="152">
        <f>SUM(E124:F124)</f>
        <v>0</v>
      </c>
      <c r="E124" s="152">
        <v>0</v>
      </c>
      <c r="F124" s="152" t="s">
        <v>0</v>
      </c>
      <c r="G124" s="152"/>
      <c r="H124" s="152"/>
      <c r="I124" s="152"/>
      <c r="J124" s="152"/>
      <c r="K124" s="222">
        <f t="shared" si="39"/>
        <v>0</v>
      </c>
      <c r="M124" s="222"/>
      <c r="N124" s="222"/>
      <c r="O124" s="222"/>
      <c r="T124" s="222"/>
    </row>
    <row r="125" spans="1:20" s="215" customFormat="1" ht="108" x14ac:dyDescent="0.25">
      <c r="A125" s="155" t="s">
        <v>627</v>
      </c>
      <c r="B125" s="83" t="s">
        <v>735</v>
      </c>
      <c r="C125" s="86"/>
      <c r="D125" s="152">
        <f>SUM(E125:F125)</f>
        <v>0</v>
      </c>
      <c r="E125" s="152"/>
      <c r="F125" s="152" t="s">
        <v>0</v>
      </c>
      <c r="G125" s="152"/>
      <c r="H125" s="152"/>
      <c r="I125" s="152"/>
      <c r="J125" s="152">
        <f>+E125</f>
        <v>0</v>
      </c>
      <c r="K125" s="222">
        <f t="shared" si="39"/>
        <v>0</v>
      </c>
      <c r="M125" s="222"/>
      <c r="N125" s="222"/>
      <c r="O125" s="222"/>
      <c r="T125" s="222"/>
    </row>
    <row r="126" spans="1:20" s="215" customFormat="1" ht="28.5" x14ac:dyDescent="0.25">
      <c r="A126" s="149" t="s">
        <v>628</v>
      </c>
      <c r="B126" s="87" t="s">
        <v>736</v>
      </c>
      <c r="C126" s="150">
        <v>7442</v>
      </c>
      <c r="D126" s="89">
        <f>SUM(D127:D128)</f>
        <v>0</v>
      </c>
      <c r="E126" s="89" t="s">
        <v>0</v>
      </c>
      <c r="F126" s="89">
        <f>SUM(F127:F128)</f>
        <v>0</v>
      </c>
      <c r="G126" s="89">
        <f>SUM(G127:G128)</f>
        <v>0</v>
      </c>
      <c r="H126" s="89">
        <f>SUM(H127:H128)</f>
        <v>0</v>
      </c>
      <c r="I126" s="89">
        <f>SUM(I127:I128)</f>
        <v>0</v>
      </c>
      <c r="J126" s="89">
        <f>SUM(J127:J128)</f>
        <v>0</v>
      </c>
      <c r="K126" s="222">
        <f t="shared" si="39"/>
        <v>0</v>
      </c>
      <c r="M126" s="222"/>
      <c r="N126" s="222"/>
      <c r="O126" s="222"/>
      <c r="T126" s="222"/>
    </row>
    <row r="127" spans="1:20" s="215" customFormat="1" ht="135" x14ac:dyDescent="0.25">
      <c r="A127" s="151" t="s">
        <v>629</v>
      </c>
      <c r="B127" s="91" t="s">
        <v>830</v>
      </c>
      <c r="C127" s="86"/>
      <c r="D127" s="152">
        <f>SUM(E127:F127)</f>
        <v>0</v>
      </c>
      <c r="E127" s="152" t="s">
        <v>0</v>
      </c>
      <c r="F127" s="152"/>
      <c r="G127" s="152"/>
      <c r="H127" s="152"/>
      <c r="I127" s="152"/>
      <c r="J127" s="152"/>
      <c r="K127" s="222">
        <f t="shared" si="39"/>
        <v>0</v>
      </c>
      <c r="M127" s="222"/>
      <c r="N127" s="222"/>
      <c r="O127" s="222"/>
      <c r="T127" s="222"/>
    </row>
    <row r="128" spans="1:20" s="215" customFormat="1" ht="121.5" x14ac:dyDescent="0.25">
      <c r="A128" s="151" t="s">
        <v>630</v>
      </c>
      <c r="B128" s="83" t="s">
        <v>737</v>
      </c>
      <c r="C128" s="86"/>
      <c r="D128" s="152">
        <f>SUM(E128:F128)</f>
        <v>0</v>
      </c>
      <c r="E128" s="152" t="s">
        <v>0</v>
      </c>
      <c r="F128" s="152">
        <v>0</v>
      </c>
      <c r="G128" s="152"/>
      <c r="H128" s="152"/>
      <c r="I128" s="152"/>
      <c r="J128" s="152"/>
      <c r="K128" s="222">
        <f t="shared" si="39"/>
        <v>0</v>
      </c>
      <c r="M128" s="222"/>
      <c r="N128" s="222"/>
      <c r="O128" s="222"/>
      <c r="T128" s="222"/>
    </row>
    <row r="129" spans="1:20" ht="28.5" x14ac:dyDescent="0.25">
      <c r="A129" s="159" t="s">
        <v>631</v>
      </c>
      <c r="B129" s="87" t="s">
        <v>831</v>
      </c>
      <c r="C129" s="150">
        <v>7452</v>
      </c>
      <c r="D129" s="89">
        <f>+D130+D132</f>
        <v>56080</v>
      </c>
      <c r="E129" s="89">
        <f>SUM(E130:E132)</f>
        <v>56080</v>
      </c>
      <c r="F129" s="89">
        <f>SUM(F130:F132)</f>
        <v>701344.75636007567</v>
      </c>
      <c r="G129" s="89">
        <f>+G130+G132</f>
        <v>13352.380952380952</v>
      </c>
      <c r="H129" s="89">
        <f>+H130+H132</f>
        <v>27149.841269841269</v>
      </c>
      <c r="I129" s="89">
        <f>+I130+I132</f>
        <v>41614.920634920636</v>
      </c>
      <c r="J129" s="89">
        <f>+J130+J132</f>
        <v>56080</v>
      </c>
      <c r="K129" s="222">
        <f t="shared" si="39"/>
        <v>0</v>
      </c>
      <c r="M129" s="222"/>
      <c r="N129" s="222"/>
      <c r="O129" s="222"/>
      <c r="T129" s="222"/>
    </row>
    <row r="130" spans="1:20" s="215" customFormat="1" ht="27" x14ac:dyDescent="0.25">
      <c r="A130" s="151" t="s">
        <v>632</v>
      </c>
      <c r="B130" s="83" t="s">
        <v>827</v>
      </c>
      <c r="C130" s="86"/>
      <c r="D130" s="152">
        <f>SUM(E130:F130)</f>
        <v>0</v>
      </c>
      <c r="E130" s="152" t="s">
        <v>0</v>
      </c>
      <c r="F130" s="152">
        <v>0</v>
      </c>
      <c r="G130" s="152"/>
      <c r="H130" s="152"/>
      <c r="I130" s="152"/>
      <c r="J130" s="152"/>
      <c r="K130" s="222">
        <f t="shared" si="39"/>
        <v>0</v>
      </c>
      <c r="M130" s="222"/>
      <c r="N130" s="222"/>
      <c r="O130" s="222"/>
      <c r="T130" s="222"/>
    </row>
    <row r="131" spans="1:20" s="215" customFormat="1" ht="27" x14ac:dyDescent="0.25">
      <c r="A131" s="151" t="s">
        <v>633</v>
      </c>
      <c r="B131" s="83" t="s">
        <v>738</v>
      </c>
      <c r="C131" s="86"/>
      <c r="D131" s="152">
        <f>+F131</f>
        <v>701344.75636007567</v>
      </c>
      <c r="E131" s="152" t="s">
        <v>0</v>
      </c>
      <c r="F131" s="160">
        <f>+'4Gorcarakan ev tntesagitakan'!J786</f>
        <v>701344.75636007567</v>
      </c>
      <c r="G131" s="160">
        <f>+'4Gorcarakan ev tntesagitakan'!K786</f>
        <v>171890.75372934542</v>
      </c>
      <c r="H131" s="160">
        <f>+'4Gorcarakan ev tntesagitakan'!L786</f>
        <v>346076.16838366358</v>
      </c>
      <c r="I131" s="160">
        <f>+'4Gorcarakan ev tntesagitakan'!M786</f>
        <v>523711.61036294105</v>
      </c>
      <c r="J131" s="160">
        <f>+'4Gorcarakan ev tntesagitakan'!N786</f>
        <v>701344.75636007567</v>
      </c>
      <c r="K131" s="222"/>
      <c r="M131" s="222"/>
      <c r="N131" s="222"/>
      <c r="O131" s="222"/>
      <c r="T131" s="222"/>
    </row>
    <row r="132" spans="1:20" ht="40.5" x14ac:dyDescent="0.25">
      <c r="A132" s="151" t="s">
        <v>634</v>
      </c>
      <c r="B132" s="83" t="s">
        <v>739</v>
      </c>
      <c r="C132" s="86"/>
      <c r="D132" s="152">
        <f>SUM(E132:F132)</f>
        <v>56080</v>
      </c>
      <c r="E132" s="236">
        <f>55000+1080</f>
        <v>56080</v>
      </c>
      <c r="F132" s="152">
        <v>0</v>
      </c>
      <c r="G132" s="152">
        <f t="shared" ref="G132" si="72">+D132/252*60</f>
        <v>13352.380952380952</v>
      </c>
      <c r="H132" s="152">
        <f t="shared" ref="H132" si="73">+D132/252*122</f>
        <v>27149.841269841269</v>
      </c>
      <c r="I132" s="152">
        <f t="shared" ref="I132" si="74">+D132/252*187</f>
        <v>41614.920634920636</v>
      </c>
      <c r="J132" s="152">
        <f t="shared" ref="J132" si="75">+D132</f>
        <v>56080</v>
      </c>
      <c r="K132" s="222">
        <f t="shared" si="39"/>
        <v>0</v>
      </c>
      <c r="M132" s="222"/>
      <c r="N132" s="222"/>
      <c r="O132" s="222"/>
      <c r="T132" s="222"/>
    </row>
    <row r="133" spans="1:20" x14ac:dyDescent="0.25">
      <c r="A133" s="92"/>
      <c r="C133" s="92"/>
      <c r="E133" s="92"/>
      <c r="F133" s="92"/>
      <c r="H133" s="92"/>
      <c r="I133" s="92"/>
      <c r="M133" s="222"/>
      <c r="N133" s="222"/>
      <c r="O133" s="222"/>
    </row>
    <row r="134" spans="1:20" x14ac:dyDescent="0.25">
      <c r="A134" s="92"/>
      <c r="C134" s="92"/>
      <c r="E134" s="92"/>
      <c r="F134" s="92"/>
      <c r="H134" s="92"/>
      <c r="I134" s="92"/>
      <c r="M134" s="222"/>
      <c r="N134" s="222"/>
      <c r="O134" s="222"/>
    </row>
    <row r="135" spans="1:20" x14ac:dyDescent="0.25">
      <c r="A135" s="92"/>
      <c r="C135" s="92"/>
      <c r="E135" s="92"/>
      <c r="F135" s="92"/>
      <c r="H135" s="92"/>
      <c r="I135" s="92"/>
      <c r="M135" s="222"/>
      <c r="N135" s="222"/>
      <c r="O135" s="222"/>
    </row>
    <row r="136" spans="1:20" x14ac:dyDescent="0.25">
      <c r="A136" s="92"/>
      <c r="C136" s="92"/>
      <c r="E136" s="92"/>
      <c r="F136" s="92"/>
      <c r="H136" s="92"/>
      <c r="I136" s="92"/>
      <c r="M136" s="222"/>
      <c r="N136" s="222"/>
      <c r="O136" s="222"/>
    </row>
    <row r="137" spans="1:20" x14ac:dyDescent="0.25">
      <c r="A137" s="92"/>
      <c r="C137" s="92"/>
      <c r="E137" s="92"/>
      <c r="F137" s="92"/>
      <c r="H137" s="92"/>
      <c r="I137" s="92"/>
      <c r="M137" s="222"/>
      <c r="N137" s="222"/>
      <c r="O137" s="222"/>
    </row>
    <row r="138" spans="1:20" x14ac:dyDescent="0.25">
      <c r="A138" s="92"/>
      <c r="C138" s="92"/>
      <c r="E138" s="92"/>
      <c r="F138" s="92"/>
      <c r="H138" s="92"/>
      <c r="I138" s="92"/>
      <c r="M138" s="222"/>
      <c r="N138" s="222"/>
      <c r="O138" s="222"/>
    </row>
    <row r="139" spans="1:20" x14ac:dyDescent="0.25">
      <c r="A139" s="92"/>
      <c r="C139" s="92"/>
      <c r="E139" s="92"/>
      <c r="F139" s="92"/>
      <c r="H139" s="92"/>
      <c r="I139" s="92"/>
      <c r="M139" s="222"/>
      <c r="N139" s="222"/>
      <c r="O139" s="222"/>
    </row>
    <row r="140" spans="1:20" x14ac:dyDescent="0.25">
      <c r="A140" s="92"/>
      <c r="C140" s="92"/>
      <c r="E140" s="92"/>
      <c r="F140" s="92"/>
      <c r="H140" s="92"/>
      <c r="I140" s="92"/>
      <c r="M140" s="222"/>
      <c r="N140" s="222"/>
      <c r="O140" s="222"/>
    </row>
    <row r="141" spans="1:20" x14ac:dyDescent="0.25">
      <c r="A141" s="92"/>
      <c r="C141" s="92"/>
      <c r="E141" s="92"/>
      <c r="F141" s="92"/>
      <c r="H141" s="92"/>
      <c r="I141" s="92"/>
      <c r="M141" s="222"/>
      <c r="N141" s="222"/>
      <c r="O141" s="222"/>
    </row>
    <row r="142" spans="1:20" x14ac:dyDescent="0.25">
      <c r="A142" s="92"/>
      <c r="C142" s="92"/>
      <c r="E142" s="92"/>
      <c r="F142" s="92"/>
      <c r="H142" s="92"/>
      <c r="I142" s="92"/>
      <c r="M142" s="222"/>
      <c r="N142" s="222"/>
      <c r="O142" s="222"/>
    </row>
    <row r="143" spans="1:20" x14ac:dyDescent="0.25">
      <c r="A143" s="92"/>
      <c r="C143" s="92"/>
      <c r="E143" s="92"/>
      <c r="F143" s="92"/>
      <c r="H143" s="92"/>
      <c r="I143" s="92"/>
      <c r="M143" s="222"/>
      <c r="N143" s="222"/>
      <c r="O143" s="222"/>
    </row>
    <row r="144" spans="1:20" x14ac:dyDescent="0.25">
      <c r="A144" s="92"/>
      <c r="C144" s="92"/>
      <c r="E144" s="92"/>
      <c r="F144" s="92"/>
      <c r="H144" s="92"/>
      <c r="I144" s="92"/>
      <c r="M144" s="222"/>
      <c r="N144" s="222"/>
      <c r="O144" s="222"/>
    </row>
    <row r="145" spans="1:15" x14ac:dyDescent="0.25">
      <c r="A145" s="92"/>
      <c r="C145" s="92"/>
      <c r="E145" s="92"/>
      <c r="F145" s="92"/>
      <c r="H145" s="92"/>
      <c r="I145" s="92"/>
      <c r="M145" s="222"/>
      <c r="N145" s="222"/>
      <c r="O145" s="222"/>
    </row>
    <row r="146" spans="1:15" x14ac:dyDescent="0.25">
      <c r="A146" s="92"/>
      <c r="C146" s="92"/>
      <c r="E146" s="92"/>
      <c r="F146" s="92"/>
      <c r="H146" s="92"/>
      <c r="I146" s="92"/>
      <c r="M146" s="222"/>
      <c r="N146" s="222"/>
      <c r="O146" s="222"/>
    </row>
    <row r="147" spans="1:15" x14ac:dyDescent="0.25">
      <c r="A147" s="92"/>
      <c r="C147" s="92"/>
      <c r="E147" s="92"/>
      <c r="F147" s="92"/>
      <c r="H147" s="92"/>
      <c r="I147" s="92"/>
      <c r="M147" s="222"/>
      <c r="N147" s="222"/>
      <c r="O147" s="222"/>
    </row>
    <row r="148" spans="1:15" x14ac:dyDescent="0.25">
      <c r="A148" s="92"/>
      <c r="C148" s="92"/>
      <c r="E148" s="92"/>
      <c r="F148" s="92"/>
      <c r="H148" s="92"/>
      <c r="I148" s="92"/>
      <c r="M148" s="222"/>
      <c r="N148" s="222"/>
      <c r="O148" s="222"/>
    </row>
    <row r="149" spans="1:15" x14ac:dyDescent="0.25">
      <c r="A149" s="92"/>
      <c r="C149" s="92"/>
      <c r="E149" s="92"/>
      <c r="F149" s="92"/>
      <c r="H149" s="92"/>
      <c r="I149" s="92"/>
      <c r="M149" s="222"/>
      <c r="N149" s="222"/>
      <c r="O149" s="222"/>
    </row>
    <row r="150" spans="1:15" x14ac:dyDescent="0.25">
      <c r="A150" s="92"/>
      <c r="C150" s="92"/>
      <c r="E150" s="92"/>
      <c r="F150" s="92"/>
      <c r="H150" s="92"/>
      <c r="I150" s="92"/>
      <c r="M150" s="222"/>
      <c r="N150" s="222"/>
      <c r="O150" s="222"/>
    </row>
    <row r="151" spans="1:15" x14ac:dyDescent="0.25">
      <c r="A151" s="92"/>
      <c r="C151" s="92"/>
      <c r="E151" s="92"/>
      <c r="F151" s="92"/>
      <c r="H151" s="92"/>
      <c r="I151" s="92"/>
      <c r="M151" s="222"/>
      <c r="N151" s="222"/>
      <c r="O151" s="222"/>
    </row>
    <row r="152" spans="1:15" x14ac:dyDescent="0.25">
      <c r="A152" s="92"/>
      <c r="C152" s="92"/>
      <c r="E152" s="92"/>
      <c r="F152" s="92"/>
      <c r="H152" s="92"/>
      <c r="I152" s="92"/>
      <c r="M152" s="222"/>
      <c r="N152" s="222"/>
      <c r="O152" s="222"/>
    </row>
    <row r="153" spans="1:15" x14ac:dyDescent="0.25">
      <c r="A153" s="92"/>
      <c r="C153" s="92"/>
      <c r="E153" s="92"/>
      <c r="F153" s="92"/>
      <c r="H153" s="92"/>
      <c r="I153" s="92"/>
      <c r="M153" s="222"/>
      <c r="N153" s="222"/>
      <c r="O153" s="222"/>
    </row>
    <row r="154" spans="1:15" x14ac:dyDescent="0.25">
      <c r="A154" s="92"/>
      <c r="C154" s="92"/>
      <c r="E154" s="92"/>
      <c r="F154" s="92"/>
      <c r="H154" s="92"/>
      <c r="I154" s="92"/>
      <c r="M154" s="222"/>
      <c r="N154" s="222"/>
      <c r="O154" s="222"/>
    </row>
    <row r="155" spans="1:15" x14ac:dyDescent="0.25">
      <c r="A155" s="92"/>
      <c r="C155" s="92"/>
      <c r="E155" s="92"/>
      <c r="F155" s="92"/>
      <c r="H155" s="92"/>
      <c r="I155" s="92"/>
      <c r="M155" s="222"/>
      <c r="N155" s="222"/>
      <c r="O155" s="222"/>
    </row>
    <row r="156" spans="1:15" x14ac:dyDescent="0.25">
      <c r="A156" s="92"/>
      <c r="C156" s="92"/>
      <c r="E156" s="92"/>
      <c r="F156" s="92"/>
      <c r="H156" s="92"/>
      <c r="I156" s="92"/>
      <c r="M156" s="222"/>
      <c r="N156" s="222"/>
      <c r="O156" s="222"/>
    </row>
    <row r="157" spans="1:15" x14ac:dyDescent="0.25">
      <c r="A157" s="92"/>
      <c r="C157" s="92"/>
      <c r="E157" s="92"/>
      <c r="F157" s="92"/>
      <c r="H157" s="92"/>
      <c r="I157" s="92"/>
      <c r="M157" s="222"/>
      <c r="N157" s="222"/>
      <c r="O157" s="222"/>
    </row>
    <row r="158" spans="1:15" x14ac:dyDescent="0.25">
      <c r="A158" s="92"/>
      <c r="C158" s="92"/>
      <c r="E158" s="92"/>
      <c r="F158" s="92"/>
      <c r="H158" s="92"/>
      <c r="I158" s="92"/>
      <c r="M158" s="222"/>
      <c r="N158" s="222"/>
      <c r="O158" s="222"/>
    </row>
    <row r="159" spans="1:15" x14ac:dyDescent="0.25">
      <c r="A159" s="92"/>
      <c r="C159" s="92"/>
      <c r="E159" s="92"/>
      <c r="F159" s="92"/>
      <c r="H159" s="92"/>
      <c r="I159" s="92"/>
      <c r="M159" s="222"/>
      <c r="N159" s="222"/>
      <c r="O159" s="222"/>
    </row>
    <row r="160" spans="1:15" x14ac:dyDescent="0.25">
      <c r="A160" s="92"/>
      <c r="C160" s="92"/>
      <c r="E160" s="92"/>
      <c r="F160" s="92"/>
      <c r="H160" s="92"/>
      <c r="I160" s="92"/>
      <c r="M160" s="222"/>
      <c r="N160" s="222"/>
      <c r="O160" s="222"/>
    </row>
    <row r="161" spans="1:15" x14ac:dyDescent="0.25">
      <c r="A161" s="92"/>
      <c r="C161" s="92"/>
      <c r="E161" s="92"/>
      <c r="F161" s="92"/>
      <c r="H161" s="92"/>
      <c r="I161" s="92"/>
      <c r="M161" s="222"/>
      <c r="N161" s="222"/>
      <c r="O161" s="222"/>
    </row>
    <row r="162" spans="1:15" x14ac:dyDescent="0.25">
      <c r="A162" s="92"/>
      <c r="C162" s="92"/>
      <c r="E162" s="92"/>
      <c r="F162" s="92"/>
      <c r="H162" s="92"/>
      <c r="I162" s="92"/>
      <c r="M162" s="222"/>
      <c r="N162" s="222"/>
      <c r="O162" s="222"/>
    </row>
    <row r="163" spans="1:15" x14ac:dyDescent="0.25">
      <c r="A163" s="92"/>
      <c r="C163" s="92"/>
      <c r="E163" s="92"/>
      <c r="F163" s="92"/>
      <c r="H163" s="92"/>
      <c r="I163" s="92"/>
      <c r="M163" s="222"/>
      <c r="N163" s="222"/>
      <c r="O163" s="222"/>
    </row>
    <row r="164" spans="1:15" x14ac:dyDescent="0.25">
      <c r="A164" s="92"/>
      <c r="C164" s="92"/>
      <c r="E164" s="92"/>
      <c r="F164" s="92"/>
      <c r="H164" s="92"/>
      <c r="I164" s="92"/>
      <c r="M164" s="222"/>
      <c r="N164" s="222"/>
      <c r="O164" s="222"/>
    </row>
    <row r="165" spans="1:15" x14ac:dyDescent="0.25">
      <c r="A165" s="92"/>
      <c r="C165" s="92"/>
      <c r="E165" s="92"/>
      <c r="F165" s="92"/>
      <c r="H165" s="92"/>
      <c r="I165" s="92"/>
      <c r="M165" s="222"/>
      <c r="N165" s="222"/>
      <c r="O165" s="222"/>
    </row>
    <row r="166" spans="1:15" x14ac:dyDescent="0.25">
      <c r="A166" s="92"/>
      <c r="C166" s="92"/>
      <c r="E166" s="92"/>
      <c r="F166" s="92"/>
      <c r="H166" s="92"/>
      <c r="I166" s="92"/>
      <c r="M166" s="222"/>
      <c r="N166" s="222"/>
      <c r="O166" s="222"/>
    </row>
    <row r="167" spans="1:15" x14ac:dyDescent="0.25">
      <c r="A167" s="92"/>
      <c r="C167" s="92"/>
      <c r="E167" s="92"/>
      <c r="F167" s="92"/>
      <c r="H167" s="92"/>
      <c r="I167" s="92"/>
      <c r="M167" s="222"/>
      <c r="N167" s="222"/>
      <c r="O167" s="222"/>
    </row>
    <row r="168" spans="1:15" x14ac:dyDescent="0.25">
      <c r="A168" s="92"/>
      <c r="C168" s="92"/>
      <c r="E168" s="92"/>
      <c r="F168" s="92"/>
      <c r="H168" s="92"/>
      <c r="I168" s="92"/>
      <c r="M168" s="222"/>
      <c r="N168" s="222"/>
      <c r="O168" s="222"/>
    </row>
    <row r="169" spans="1:15" x14ac:dyDescent="0.25">
      <c r="A169" s="92"/>
      <c r="C169" s="92"/>
      <c r="E169" s="92"/>
      <c r="F169" s="92"/>
      <c r="H169" s="92"/>
      <c r="I169" s="92"/>
    </row>
  </sheetData>
  <protectedRanges>
    <protectedRange sqref="E62" name="Range7"/>
    <protectedRange sqref="E121:E122 E124:E125 F127:F128 F130" name="Range4"/>
    <protectedRange sqref="E52:E53 E56:E59 F64 E66 F68" name="Range2"/>
    <protectedRange sqref="E22:E24 G68:J68 G66:J66 G62:J62 G95:J95 G122:J122 G124:J125 G128:J128 G130:J130 J70 G72:J75 G78:J78 J77" name="Range1"/>
    <protectedRange sqref="E72:E75 F81 E83 E85:E88 E90 F78 E92" name="Range3"/>
    <protectedRange sqref="A12 F12" name="Range8"/>
    <protectedRange sqref="E34:E49" name="Range3_1"/>
    <protectedRange sqref="E95:E97 E106:E119 E99:E101" name="Range3_2"/>
    <protectedRange sqref="E31" name="Range1_1_1"/>
    <protectedRange sqref="E30 E32:E33" name="Range3_1_1"/>
    <protectedRange sqref="E103:E105" name="Range3_2_1"/>
    <protectedRange sqref="G70:I70" name="Range1_1"/>
    <protectedRange sqref="F132" name="Range4_2"/>
    <protectedRange sqref="E132" name="Range4_1_1"/>
  </protectedRanges>
  <autoFilter ref="A18:O132" xr:uid="{00000000-0009-0000-0000-000000000000}"/>
  <mergeCells count="23">
    <mergeCell ref="G1:I1"/>
    <mergeCell ref="G2:I2"/>
    <mergeCell ref="G3:I3"/>
    <mergeCell ref="G4:I4"/>
    <mergeCell ref="G5:I5"/>
    <mergeCell ref="C11:F11"/>
    <mergeCell ref="C2:F2"/>
    <mergeCell ref="C3:F3"/>
    <mergeCell ref="C4:F4"/>
    <mergeCell ref="C5:F5"/>
    <mergeCell ref="C9:F9"/>
    <mergeCell ref="C10:F10"/>
    <mergeCell ref="G6:I6"/>
    <mergeCell ref="G7:I7"/>
    <mergeCell ref="G8:I8"/>
    <mergeCell ref="G9:I9"/>
    <mergeCell ref="G10:I10"/>
    <mergeCell ref="C15:C17"/>
    <mergeCell ref="A12:F12"/>
    <mergeCell ref="A13:F13"/>
    <mergeCell ref="G15:J15"/>
    <mergeCell ref="D16:D17"/>
    <mergeCell ref="G16:J16"/>
  </mergeCells>
  <pageMargins left="0.2" right="0.2" top="0.25" bottom="0.25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topLeftCell="A10" zoomScaleSheetLayoutView="100" workbookViewId="0">
      <selection activeCell="E16" sqref="E16"/>
    </sheetView>
  </sheetViews>
  <sheetFormatPr defaultColWidth="4.28515625" defaultRowHeight="17.25" x14ac:dyDescent="0.3"/>
  <cols>
    <col min="1" max="1" width="6" style="43" customWidth="1"/>
    <col min="2" max="2" width="5" style="48" customWidth="1"/>
    <col min="3" max="3" width="5.28515625" style="49" customWidth="1"/>
    <col min="4" max="4" width="4.5703125" style="50" customWidth="1"/>
    <col min="5" max="5" width="44.28515625" style="47" customWidth="1"/>
    <col min="6" max="6" width="15.28515625" style="37" customWidth="1"/>
    <col min="7" max="7" width="14.42578125" style="37" customWidth="1"/>
    <col min="8" max="8" width="15.28515625" style="37" customWidth="1"/>
    <col min="9" max="9" width="14.5703125" style="37" customWidth="1"/>
    <col min="10" max="11" width="14.7109375" style="37" customWidth="1"/>
    <col min="12" max="12" width="15.28515625" style="37" customWidth="1"/>
    <col min="13" max="19" width="5.140625" style="37" bestFit="1" customWidth="1"/>
    <col min="20" max="16384" width="4.28515625" style="37"/>
  </cols>
  <sheetData>
    <row r="1" spans="1:29" ht="17.25" customHeight="1" x14ac:dyDescent="0.3">
      <c r="E1" s="237"/>
      <c r="F1" s="237"/>
      <c r="G1" s="237"/>
      <c r="H1" s="237"/>
      <c r="I1" s="145"/>
      <c r="J1" s="255" t="s">
        <v>885</v>
      </c>
      <c r="K1" s="255"/>
      <c r="L1" s="255"/>
    </row>
    <row r="2" spans="1:29" s="92" customFormat="1" ht="13.5" customHeight="1" x14ac:dyDescent="0.25">
      <c r="A2" s="145"/>
      <c r="C2" s="145"/>
      <c r="E2" s="257"/>
      <c r="F2" s="257"/>
      <c r="G2" s="257"/>
      <c r="H2" s="257"/>
      <c r="I2" s="240"/>
      <c r="J2" s="254" t="s">
        <v>600</v>
      </c>
      <c r="K2" s="254"/>
      <c r="L2" s="254"/>
    </row>
    <row r="3" spans="1:29" s="92" customFormat="1" ht="13.5" customHeight="1" x14ac:dyDescent="0.25">
      <c r="A3" s="145"/>
      <c r="C3" s="145"/>
      <c r="E3" s="257"/>
      <c r="F3" s="257"/>
      <c r="G3" s="257"/>
      <c r="H3" s="257"/>
      <c r="I3" s="240"/>
      <c r="J3" s="254" t="s">
        <v>874</v>
      </c>
      <c r="K3" s="254"/>
      <c r="L3" s="254"/>
    </row>
    <row r="4" spans="1:29" s="92" customFormat="1" ht="13.5" customHeight="1" x14ac:dyDescent="0.25">
      <c r="A4" s="145"/>
      <c r="C4" s="145"/>
      <c r="E4" s="257"/>
      <c r="F4" s="257"/>
      <c r="G4" s="257"/>
      <c r="H4" s="257"/>
      <c r="I4" s="240"/>
      <c r="J4" s="254" t="s">
        <v>886</v>
      </c>
      <c r="K4" s="254"/>
      <c r="L4" s="254"/>
    </row>
    <row r="5" spans="1:29" s="92" customFormat="1" ht="27" customHeight="1" x14ac:dyDescent="0.25">
      <c r="A5" s="145"/>
      <c r="C5" s="145"/>
      <c r="E5" s="270"/>
      <c r="F5" s="270"/>
      <c r="G5" s="270"/>
      <c r="H5" s="270"/>
      <c r="I5" s="145"/>
      <c r="J5" s="255" t="s">
        <v>871</v>
      </c>
      <c r="K5" s="255"/>
      <c r="L5" s="255"/>
    </row>
    <row r="6" spans="1:29" s="92" customFormat="1" ht="13.5" customHeight="1" x14ac:dyDescent="0.25">
      <c r="A6" s="145"/>
      <c r="C6" s="145"/>
      <c r="E6" s="257"/>
      <c r="F6" s="257"/>
      <c r="G6" s="257"/>
      <c r="H6" s="257"/>
      <c r="I6" s="240"/>
      <c r="J6" s="254" t="s">
        <v>600</v>
      </c>
      <c r="K6" s="254"/>
      <c r="L6" s="254"/>
    </row>
    <row r="7" spans="1:29" s="92" customFormat="1" ht="13.5" customHeight="1" x14ac:dyDescent="0.25">
      <c r="A7" s="145"/>
      <c r="C7" s="145"/>
      <c r="E7" s="257"/>
      <c r="F7" s="257"/>
      <c r="G7" s="257"/>
      <c r="H7" s="257"/>
      <c r="I7" s="240"/>
      <c r="J7" s="254" t="s">
        <v>872</v>
      </c>
      <c r="K7" s="254"/>
      <c r="L7" s="254"/>
    </row>
    <row r="8" spans="1:29" s="92" customFormat="1" ht="13.5" customHeight="1" x14ac:dyDescent="0.25">
      <c r="A8" s="145"/>
      <c r="C8" s="145"/>
      <c r="E8" s="257"/>
      <c r="F8" s="257"/>
      <c r="G8" s="257"/>
      <c r="H8" s="257"/>
      <c r="I8" s="240"/>
      <c r="J8" s="254" t="s">
        <v>873</v>
      </c>
      <c r="K8" s="254"/>
      <c r="L8" s="254"/>
    </row>
    <row r="9" spans="1:29" s="20" customFormat="1" ht="13.5" x14ac:dyDescent="0.25">
      <c r="A9" s="18"/>
      <c r="B9" s="19"/>
      <c r="C9" s="18"/>
      <c r="E9" s="18"/>
      <c r="F9" s="258"/>
      <c r="G9" s="258"/>
      <c r="H9" s="258"/>
      <c r="I9" s="145"/>
      <c r="J9" s="255"/>
      <c r="K9" s="255"/>
      <c r="L9" s="255"/>
    </row>
    <row r="10" spans="1:29" s="2" customFormat="1" x14ac:dyDescent="0.3">
      <c r="A10" s="261" t="s">
        <v>190</v>
      </c>
      <c r="B10" s="261"/>
      <c r="C10" s="261"/>
      <c r="D10" s="261"/>
      <c r="E10" s="261"/>
      <c r="F10" s="261"/>
      <c r="G10" s="261"/>
      <c r="H10" s="261"/>
      <c r="I10" s="261"/>
      <c r="J10" s="260"/>
      <c r="K10" s="260"/>
      <c r="L10" s="260"/>
    </row>
    <row r="11" spans="1:29" s="2" customFormat="1" ht="31.5" customHeight="1" x14ac:dyDescent="0.25">
      <c r="A11" s="259" t="s">
        <v>17</v>
      </c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</row>
    <row r="12" spans="1:29" s="2" customFormat="1" ht="16.5" x14ac:dyDescent="0.3">
      <c r="A12" s="4"/>
      <c r="B12" s="4"/>
      <c r="C12" s="4"/>
      <c r="D12" s="4"/>
      <c r="E12" s="4"/>
      <c r="F12" s="4"/>
      <c r="G12" s="214" t="s">
        <v>18</v>
      </c>
    </row>
    <row r="13" spans="1:29" s="23" customFormat="1" x14ac:dyDescent="0.25">
      <c r="A13" s="265"/>
      <c r="B13" s="267"/>
      <c r="C13" s="268"/>
      <c r="D13" s="268"/>
      <c r="E13" s="269"/>
      <c r="F13" s="232" t="s">
        <v>365</v>
      </c>
      <c r="G13" s="262" t="s">
        <v>366</v>
      </c>
      <c r="H13" s="264"/>
      <c r="I13" s="262" t="s">
        <v>367</v>
      </c>
      <c r="J13" s="263"/>
      <c r="K13" s="263"/>
      <c r="L13" s="264"/>
    </row>
    <row r="14" spans="1:29" s="24" customFormat="1" ht="27.75" thickBot="1" x14ac:dyDescent="0.3">
      <c r="A14" s="266"/>
      <c r="B14" s="267"/>
      <c r="C14" s="268"/>
      <c r="D14" s="268"/>
      <c r="E14" s="269"/>
      <c r="F14" s="16" t="s">
        <v>602</v>
      </c>
      <c r="G14" s="17" t="s">
        <v>149</v>
      </c>
      <c r="H14" s="17" t="s">
        <v>150</v>
      </c>
      <c r="I14" s="231" t="s">
        <v>186</v>
      </c>
      <c r="J14" s="232" t="s">
        <v>187</v>
      </c>
      <c r="K14" s="232" t="s">
        <v>188</v>
      </c>
      <c r="L14" s="232" t="s">
        <v>189</v>
      </c>
    </row>
    <row r="15" spans="1:29" s="28" customFormat="1" ht="18" thickBot="1" x14ac:dyDescent="0.3">
      <c r="A15" s="25">
        <v>1</v>
      </c>
      <c r="B15" s="26">
        <v>2</v>
      </c>
      <c r="C15" s="26">
        <v>3</v>
      </c>
      <c r="D15" s="26">
        <v>4</v>
      </c>
      <c r="E15" s="26">
        <v>5</v>
      </c>
      <c r="F15" s="16">
        <v>6</v>
      </c>
      <c r="G15" s="16">
        <v>7</v>
      </c>
      <c r="H15" s="16">
        <v>8</v>
      </c>
      <c r="I15" s="16">
        <v>9</v>
      </c>
      <c r="J15" s="16">
        <v>10</v>
      </c>
      <c r="K15" s="16">
        <v>11</v>
      </c>
      <c r="L15" s="27">
        <v>12</v>
      </c>
    </row>
    <row r="16" spans="1:29" s="32" customFormat="1" ht="83.25" thickBot="1" x14ac:dyDescent="0.3">
      <c r="A16" s="29">
        <v>2000</v>
      </c>
      <c r="B16" s="11" t="s">
        <v>1</v>
      </c>
      <c r="C16" s="30" t="s">
        <v>0</v>
      </c>
      <c r="D16" s="30" t="s">
        <v>0</v>
      </c>
      <c r="E16" s="5" t="s">
        <v>191</v>
      </c>
      <c r="F16" s="31">
        <f>+F17+F52+F69+F95+F148+F168+F188+F217+F247+F278</f>
        <v>10431139.987245874</v>
      </c>
      <c r="G16" s="31">
        <f>+G17+G52+G69+G95+G148+G168+G188+G217+G247+G278+G310</f>
        <v>7803411.9869458796</v>
      </c>
      <c r="H16" s="31">
        <f>+H17+H52+H69+H95+H148+H168+H188+H217+H247+H278</f>
        <v>3329072.7566600698</v>
      </c>
      <c r="I16" s="31">
        <f>+I17+I52+I69+I95+I148+I168+I188+I217+I247+I278</f>
        <v>4356059.6386318263</v>
      </c>
      <c r="J16" s="31">
        <f>+J17+J52+J69+J95+J148+J168+J188+J217+J247+J278</f>
        <v>6577047.2843048451</v>
      </c>
      <c r="K16" s="31">
        <f>+K17+K52+K69+K95+K148+K168+K188+K217+K247+K278</f>
        <v>8495556.0464896467</v>
      </c>
      <c r="L16" s="31">
        <f>+L17+L52+L69+L95+L148+L168+L188+L217+L247+L278</f>
        <v>10431139.987245874</v>
      </c>
      <c r="M16" s="143">
        <f>+F16-'4Gorcarakan ev tntesagitakan'!H15</f>
        <v>0</v>
      </c>
      <c r="N16" s="143">
        <f>+G16-'4Gorcarakan ev tntesagitakan'!I15</f>
        <v>0</v>
      </c>
      <c r="O16" s="143">
        <f>+H16-'4Gorcarakan ev tntesagitakan'!J15</f>
        <v>0</v>
      </c>
      <c r="P16" s="143">
        <f>+I16-'4Gorcarakan ev tntesagitakan'!K15</f>
        <v>0</v>
      </c>
      <c r="Q16" s="143">
        <f>+J16-'4Gorcarakan ev tntesagitakan'!L15</f>
        <v>0</v>
      </c>
      <c r="R16" s="143">
        <f>+K16-'4Gorcarakan ev tntesagitakan'!M15</f>
        <v>0</v>
      </c>
      <c r="S16" s="143">
        <f>+L16-'4Gorcarakan ev tntesagitakan'!N15</f>
        <v>0</v>
      </c>
      <c r="T16" s="143"/>
      <c r="U16" s="143"/>
      <c r="V16" s="143"/>
      <c r="W16" s="143"/>
      <c r="X16" s="143"/>
      <c r="Y16" s="143"/>
      <c r="Z16" s="143"/>
      <c r="AA16" s="143"/>
      <c r="AB16" s="143"/>
      <c r="AC16" s="143"/>
    </row>
    <row r="17" spans="1:19" s="36" customFormat="1" ht="66" x14ac:dyDescent="0.25">
      <c r="A17" s="33">
        <v>2100</v>
      </c>
      <c r="B17" s="34" t="s">
        <v>2</v>
      </c>
      <c r="C17" s="34" t="s">
        <v>3</v>
      </c>
      <c r="D17" s="34" t="s">
        <v>3</v>
      </c>
      <c r="E17" s="5" t="s">
        <v>192</v>
      </c>
      <c r="F17" s="31">
        <f>+F19+F24+F28+F33+F36+F39+F42+F45</f>
        <v>1628598.7675858045</v>
      </c>
      <c r="G17" s="31">
        <f t="shared" ref="G17:L17" si="0">+G19+G24+G28+G33+G36+G39+G42+G45</f>
        <v>1550486.9105858044</v>
      </c>
      <c r="H17" s="31">
        <f t="shared" si="0"/>
        <v>78111.857000000004</v>
      </c>
      <c r="I17" s="31">
        <f t="shared" si="0"/>
        <v>472323.27492261206</v>
      </c>
      <c r="J17" s="31">
        <f t="shared" si="0"/>
        <v>989337.14824048558</v>
      </c>
      <c r="K17" s="31">
        <f t="shared" si="0"/>
        <v>1402131.4452306123</v>
      </c>
      <c r="L17" s="31">
        <f t="shared" si="0"/>
        <v>1628598.7675858045</v>
      </c>
      <c r="M17" s="35"/>
      <c r="N17" s="35"/>
      <c r="O17" s="35"/>
      <c r="P17" s="35"/>
      <c r="Q17" s="35"/>
      <c r="R17" s="35"/>
      <c r="S17" s="35"/>
    </row>
    <row r="18" spans="1:19" x14ac:dyDescent="0.3">
      <c r="A18" s="33"/>
      <c r="B18" s="34"/>
      <c r="C18" s="34"/>
      <c r="D18" s="34"/>
      <c r="E18" s="6" t="s">
        <v>153</v>
      </c>
      <c r="F18" s="31"/>
      <c r="G18" s="31"/>
      <c r="H18" s="31"/>
      <c r="I18" s="31"/>
      <c r="J18" s="31"/>
      <c r="K18" s="31"/>
      <c r="L18" s="31"/>
    </row>
    <row r="19" spans="1:19" s="39" customFormat="1" ht="54" x14ac:dyDescent="0.3">
      <c r="A19" s="38">
        <v>2110</v>
      </c>
      <c r="B19" s="34" t="s">
        <v>2</v>
      </c>
      <c r="C19" s="34" t="s">
        <v>4</v>
      </c>
      <c r="D19" s="34" t="s">
        <v>3</v>
      </c>
      <c r="E19" s="6" t="s">
        <v>154</v>
      </c>
      <c r="F19" s="31">
        <f>+'4Gorcarakan ev tntesagitakan'!H18</f>
        <v>1378073.9675858044</v>
      </c>
      <c r="G19" s="31">
        <f>+'4Gorcarakan ev tntesagitakan'!I18</f>
        <v>1324962.1105858043</v>
      </c>
      <c r="H19" s="31">
        <f>+'4Gorcarakan ev tntesagitakan'!J18</f>
        <v>53111.857000000004</v>
      </c>
      <c r="I19" s="31">
        <f>+'4Gorcarakan ev tntesagitakan'!K18</f>
        <v>369623.87174800888</v>
      </c>
      <c r="J19" s="31">
        <f>+'4Gorcarakan ev tntesagitakan'!L18</f>
        <v>798653.61808175547</v>
      </c>
      <c r="K19" s="31">
        <f>+'4Gorcarakan ev tntesagitakan'!M18</f>
        <v>1194424.1055480726</v>
      </c>
      <c r="L19" s="31">
        <f>+'4Gorcarakan ev tntesagitakan'!N18</f>
        <v>1378073.9675858044</v>
      </c>
    </row>
    <row r="20" spans="1:19" s="39" customFormat="1" x14ac:dyDescent="0.3">
      <c r="A20" s="38"/>
      <c r="B20" s="34"/>
      <c r="C20" s="34"/>
      <c r="D20" s="34"/>
      <c r="E20" s="6" t="s">
        <v>155</v>
      </c>
      <c r="F20" s="31"/>
      <c r="G20" s="31"/>
      <c r="H20" s="31"/>
      <c r="I20" s="31"/>
      <c r="J20" s="31"/>
      <c r="K20" s="31"/>
      <c r="L20" s="31"/>
    </row>
    <row r="21" spans="1:19" ht="27" x14ac:dyDescent="0.3">
      <c r="A21" s="38">
        <v>2111</v>
      </c>
      <c r="B21" s="34" t="s">
        <v>2</v>
      </c>
      <c r="C21" s="34" t="s">
        <v>4</v>
      </c>
      <c r="D21" s="34" t="s">
        <v>4</v>
      </c>
      <c r="E21" s="6" t="s">
        <v>156</v>
      </c>
      <c r="F21" s="31">
        <f>+'4Gorcarakan ev tntesagitakan'!H20</f>
        <v>1378073.9675858044</v>
      </c>
      <c r="G21" s="31">
        <f>+'4Gorcarakan ev tntesagitakan'!I20</f>
        <v>1324962.1105858043</v>
      </c>
      <c r="H21" s="31">
        <f>+'4Gorcarakan ev tntesagitakan'!J20</f>
        <v>53111.857000000004</v>
      </c>
      <c r="I21" s="31">
        <f>+'4Gorcarakan ev tntesagitakan'!K20</f>
        <v>369623.87174800888</v>
      </c>
      <c r="J21" s="31">
        <f>+'4Gorcarakan ev tntesagitakan'!L20</f>
        <v>798653.61808175547</v>
      </c>
      <c r="K21" s="31">
        <f>+'4Gorcarakan ev tntesagitakan'!M20</f>
        <v>1194424.1055480726</v>
      </c>
      <c r="L21" s="31">
        <f>+'4Gorcarakan ev tntesagitakan'!N20</f>
        <v>1378073.9675858044</v>
      </c>
    </row>
    <row r="22" spans="1:19" ht="27" x14ac:dyDescent="0.3">
      <c r="A22" s="38">
        <v>2112</v>
      </c>
      <c r="B22" s="34" t="s">
        <v>2</v>
      </c>
      <c r="C22" s="34" t="s">
        <v>4</v>
      </c>
      <c r="D22" s="34" t="s">
        <v>5</v>
      </c>
      <c r="E22" s="6" t="s">
        <v>175</v>
      </c>
      <c r="F22" s="31">
        <f>SUM(G22:H22)</f>
        <v>0</v>
      </c>
      <c r="G22" s="31"/>
      <c r="H22" s="31"/>
      <c r="I22" s="31">
        <v>0</v>
      </c>
      <c r="J22" s="31">
        <v>0</v>
      </c>
      <c r="K22" s="31">
        <v>0</v>
      </c>
      <c r="L22" s="31">
        <v>0</v>
      </c>
    </row>
    <row r="23" spans="1:19" x14ac:dyDescent="0.3">
      <c r="A23" s="38">
        <v>2113</v>
      </c>
      <c r="B23" s="34" t="s">
        <v>2</v>
      </c>
      <c r="C23" s="34" t="s">
        <v>4</v>
      </c>
      <c r="D23" s="34" t="s">
        <v>6</v>
      </c>
      <c r="E23" s="6" t="s">
        <v>182</v>
      </c>
      <c r="F23" s="31">
        <f>SUM(G23:H23)</f>
        <v>0</v>
      </c>
      <c r="G23" s="31"/>
      <c r="H23" s="31"/>
      <c r="I23" s="31">
        <v>0</v>
      </c>
      <c r="J23" s="31">
        <v>0</v>
      </c>
      <c r="K23" s="31">
        <v>0</v>
      </c>
      <c r="L23" s="31">
        <v>0</v>
      </c>
    </row>
    <row r="24" spans="1:19" x14ac:dyDescent="0.3">
      <c r="A24" s="38">
        <v>2120</v>
      </c>
      <c r="B24" s="34" t="s">
        <v>2</v>
      </c>
      <c r="C24" s="34" t="s">
        <v>5</v>
      </c>
      <c r="D24" s="34" t="s">
        <v>3</v>
      </c>
      <c r="E24" s="6" t="s">
        <v>183</v>
      </c>
      <c r="F24" s="31">
        <f>SUM(F26:F27)</f>
        <v>0</v>
      </c>
      <c r="G24" s="31">
        <f>SUM(G26:G27)</f>
        <v>0</v>
      </c>
      <c r="H24" s="31">
        <f>SUM(H26:H27)</f>
        <v>0</v>
      </c>
      <c r="I24" s="31">
        <v>0</v>
      </c>
      <c r="J24" s="31">
        <v>0</v>
      </c>
      <c r="K24" s="31">
        <v>0</v>
      </c>
      <c r="L24" s="31">
        <v>0</v>
      </c>
    </row>
    <row r="25" spans="1:19" s="39" customFormat="1" x14ac:dyDescent="0.3">
      <c r="A25" s="38"/>
      <c r="B25" s="34"/>
      <c r="C25" s="34"/>
      <c r="D25" s="34"/>
      <c r="E25" s="6" t="s">
        <v>155</v>
      </c>
      <c r="F25" s="31"/>
      <c r="G25" s="31"/>
      <c r="H25" s="31"/>
      <c r="I25" s="31"/>
      <c r="J25" s="31"/>
      <c r="K25" s="31"/>
      <c r="L25" s="31"/>
    </row>
    <row r="26" spans="1:19" x14ac:dyDescent="0.3">
      <c r="A26" s="38">
        <v>2121</v>
      </c>
      <c r="B26" s="34" t="s">
        <v>2</v>
      </c>
      <c r="C26" s="34" t="s">
        <v>5</v>
      </c>
      <c r="D26" s="34" t="s">
        <v>4</v>
      </c>
      <c r="E26" s="6" t="s">
        <v>178</v>
      </c>
      <c r="F26" s="31">
        <f>SUM(G26:H26)</f>
        <v>0</v>
      </c>
      <c r="G26" s="31"/>
      <c r="H26" s="31"/>
      <c r="I26" s="31">
        <v>0</v>
      </c>
      <c r="J26" s="31">
        <v>0</v>
      </c>
      <c r="K26" s="31">
        <v>0</v>
      </c>
      <c r="L26" s="31">
        <v>0</v>
      </c>
    </row>
    <row r="27" spans="1:19" ht="27" x14ac:dyDescent="0.3">
      <c r="A27" s="38">
        <v>2122</v>
      </c>
      <c r="B27" s="34" t="s">
        <v>2</v>
      </c>
      <c r="C27" s="34" t="s">
        <v>5</v>
      </c>
      <c r="D27" s="34" t="s">
        <v>5</v>
      </c>
      <c r="E27" s="6" t="s">
        <v>179</v>
      </c>
      <c r="F27" s="31">
        <f>SUM(G27:H27)</f>
        <v>0</v>
      </c>
      <c r="G27" s="31"/>
      <c r="H27" s="31"/>
      <c r="I27" s="31">
        <v>0</v>
      </c>
      <c r="J27" s="31">
        <v>0</v>
      </c>
      <c r="K27" s="31">
        <v>0</v>
      </c>
      <c r="L27" s="31">
        <v>0</v>
      </c>
    </row>
    <row r="28" spans="1:19" x14ac:dyDescent="0.3">
      <c r="A28" s="38">
        <v>2130</v>
      </c>
      <c r="B28" s="34" t="s">
        <v>2</v>
      </c>
      <c r="C28" s="34" t="s">
        <v>6</v>
      </c>
      <c r="D28" s="34" t="s">
        <v>3</v>
      </c>
      <c r="E28" s="6" t="s">
        <v>193</v>
      </c>
      <c r="F28" s="31">
        <f>+'4Gorcarakan ev tntesagitakan'!H68</f>
        <v>0</v>
      </c>
      <c r="G28" s="31">
        <f>+'4Gorcarakan ev tntesagitakan'!I68</f>
        <v>0</v>
      </c>
      <c r="H28" s="31"/>
      <c r="I28" s="31">
        <f>+'4Gorcarakan ev tntesagitakan'!K66</f>
        <v>0</v>
      </c>
      <c r="J28" s="31">
        <f>+'4Gorcarakan ev tntesagitakan'!L66</f>
        <v>0</v>
      </c>
      <c r="K28" s="31">
        <f>+'4Gorcarakan ev tntesagitakan'!M66</f>
        <v>0</v>
      </c>
      <c r="L28" s="31">
        <f>+'4Gorcarakan ev tntesagitakan'!N66</f>
        <v>0</v>
      </c>
    </row>
    <row r="29" spans="1:19" s="39" customFormat="1" x14ac:dyDescent="0.3">
      <c r="A29" s="38"/>
      <c r="B29" s="34"/>
      <c r="C29" s="34"/>
      <c r="D29" s="34"/>
      <c r="E29" s="6" t="s">
        <v>155</v>
      </c>
      <c r="F29" s="31"/>
      <c r="G29" s="31"/>
      <c r="H29" s="31"/>
      <c r="I29" s="31"/>
      <c r="J29" s="31"/>
      <c r="K29" s="31"/>
      <c r="L29" s="31"/>
    </row>
    <row r="30" spans="1:19" ht="27" x14ac:dyDescent="0.3">
      <c r="A30" s="38">
        <v>2131</v>
      </c>
      <c r="B30" s="34" t="s">
        <v>2</v>
      </c>
      <c r="C30" s="34" t="s">
        <v>6</v>
      </c>
      <c r="D30" s="34" t="s">
        <v>4</v>
      </c>
      <c r="E30" s="6" t="s">
        <v>194</v>
      </c>
      <c r="F30" s="31">
        <f>SUM(G30:H30)</f>
        <v>0</v>
      </c>
      <c r="G30" s="31"/>
      <c r="H30" s="31"/>
      <c r="I30" s="31">
        <v>0</v>
      </c>
      <c r="J30" s="31">
        <v>0</v>
      </c>
      <c r="K30" s="31">
        <v>0</v>
      </c>
      <c r="L30" s="31">
        <v>0</v>
      </c>
    </row>
    <row r="31" spans="1:19" ht="27" x14ac:dyDescent="0.3">
      <c r="A31" s="38">
        <v>2132</v>
      </c>
      <c r="B31" s="34" t="s">
        <v>2</v>
      </c>
      <c r="C31" s="34">
        <v>3</v>
      </c>
      <c r="D31" s="34">
        <v>2</v>
      </c>
      <c r="E31" s="6" t="s">
        <v>195</v>
      </c>
      <c r="F31" s="31">
        <f>SUM(G31:H31)</f>
        <v>0</v>
      </c>
      <c r="G31" s="31"/>
      <c r="H31" s="31"/>
      <c r="I31" s="31">
        <v>0</v>
      </c>
      <c r="J31" s="31">
        <v>0</v>
      </c>
      <c r="K31" s="31">
        <v>0</v>
      </c>
      <c r="L31" s="31">
        <v>0</v>
      </c>
    </row>
    <row r="32" spans="1:19" x14ac:dyDescent="0.3">
      <c r="A32" s="38">
        <v>2133</v>
      </c>
      <c r="B32" s="34" t="s">
        <v>2</v>
      </c>
      <c r="C32" s="34">
        <v>3</v>
      </c>
      <c r="D32" s="34">
        <v>3</v>
      </c>
      <c r="E32" s="6" t="s">
        <v>196</v>
      </c>
      <c r="F32" s="31">
        <f>+'4Gorcarakan ev tntesagitakan'!H78</f>
        <v>0</v>
      </c>
      <c r="G32" s="31">
        <f>+'4Gorcarakan ev tntesagitakan'!I78</f>
        <v>0</v>
      </c>
      <c r="H32" s="31"/>
      <c r="I32" s="31">
        <f>+'4Gorcarakan ev tntesagitakan'!K78</f>
        <v>0</v>
      </c>
      <c r="J32" s="31">
        <f>+'4Gorcarakan ev tntesagitakan'!L78</f>
        <v>0</v>
      </c>
      <c r="K32" s="31">
        <f>+'4Gorcarakan ev tntesagitakan'!M78</f>
        <v>0</v>
      </c>
      <c r="L32" s="31">
        <f>+'4Gorcarakan ev tntesagitakan'!N78</f>
        <v>0</v>
      </c>
    </row>
    <row r="33" spans="1:12" x14ac:dyDescent="0.3">
      <c r="A33" s="38">
        <v>2140</v>
      </c>
      <c r="B33" s="34" t="s">
        <v>2</v>
      </c>
      <c r="C33" s="34">
        <v>4</v>
      </c>
      <c r="D33" s="34">
        <v>0</v>
      </c>
      <c r="E33" s="6" t="s">
        <v>197</v>
      </c>
      <c r="F33" s="31">
        <f>SUM(F35)</f>
        <v>0</v>
      </c>
      <c r="G33" s="31">
        <f>SUM(G35)</f>
        <v>0</v>
      </c>
      <c r="H33" s="31"/>
      <c r="I33" s="31">
        <v>0</v>
      </c>
      <c r="J33" s="31">
        <v>0</v>
      </c>
      <c r="K33" s="31">
        <v>0</v>
      </c>
      <c r="L33" s="31">
        <v>0</v>
      </c>
    </row>
    <row r="34" spans="1:12" s="39" customFormat="1" x14ac:dyDescent="0.3">
      <c r="A34" s="38"/>
      <c r="B34" s="34"/>
      <c r="C34" s="34"/>
      <c r="D34" s="34"/>
      <c r="E34" s="6" t="s">
        <v>155</v>
      </c>
      <c r="F34" s="31"/>
      <c r="G34" s="31"/>
      <c r="H34" s="31"/>
      <c r="I34" s="31"/>
      <c r="J34" s="31"/>
      <c r="K34" s="31"/>
      <c r="L34" s="31"/>
    </row>
    <row r="35" spans="1:12" x14ac:dyDescent="0.3">
      <c r="A35" s="38">
        <v>2141</v>
      </c>
      <c r="B35" s="34" t="s">
        <v>2</v>
      </c>
      <c r="C35" s="34">
        <v>4</v>
      </c>
      <c r="D35" s="34">
        <v>1</v>
      </c>
      <c r="E35" s="6" t="s">
        <v>198</v>
      </c>
      <c r="F35" s="31">
        <f>SUM(G35:H35)</f>
        <v>0</v>
      </c>
      <c r="G35" s="31"/>
      <c r="H35" s="31"/>
      <c r="I35" s="31">
        <v>0</v>
      </c>
      <c r="J35" s="31">
        <v>0</v>
      </c>
      <c r="K35" s="31">
        <v>0</v>
      </c>
      <c r="L35" s="31">
        <v>0</v>
      </c>
    </row>
    <row r="36" spans="1:12" ht="40.5" x14ac:dyDescent="0.3">
      <c r="A36" s="38">
        <v>2150</v>
      </c>
      <c r="B36" s="34" t="s">
        <v>2</v>
      </c>
      <c r="C36" s="34">
        <v>5</v>
      </c>
      <c r="D36" s="34">
        <v>0</v>
      </c>
      <c r="E36" s="6" t="s">
        <v>199</v>
      </c>
      <c r="F36" s="31">
        <f>+'4Gorcarakan ev tntesagitakan'!H94</f>
        <v>26000</v>
      </c>
      <c r="G36" s="31">
        <f>+'4Gorcarakan ev tntesagitakan'!I94</f>
        <v>1000</v>
      </c>
      <c r="H36" s="31">
        <f>+'4Gorcarakan ev tntesagitakan'!J94</f>
        <v>25000</v>
      </c>
      <c r="I36" s="31">
        <f>+'4Gorcarakan ev tntesagitakan'!K94</f>
        <v>6190.4761904761908</v>
      </c>
      <c r="J36" s="31">
        <f>+'4Gorcarakan ev tntesagitakan'!L94</f>
        <v>12587.301587301587</v>
      </c>
      <c r="K36" s="31">
        <f>+'4Gorcarakan ev tntesagitakan'!M94</f>
        <v>19293.650793650791</v>
      </c>
      <c r="L36" s="31">
        <f>+'4Gorcarakan ev tntesagitakan'!N94</f>
        <v>26000</v>
      </c>
    </row>
    <row r="37" spans="1:12" s="39" customFormat="1" x14ac:dyDescent="0.3">
      <c r="A37" s="38"/>
      <c r="B37" s="34"/>
      <c r="C37" s="34"/>
      <c r="D37" s="34"/>
      <c r="E37" s="6" t="s">
        <v>155</v>
      </c>
      <c r="F37" s="31"/>
      <c r="G37" s="31"/>
      <c r="H37" s="31"/>
      <c r="I37" s="31">
        <v>0</v>
      </c>
      <c r="J37" s="31">
        <v>0</v>
      </c>
      <c r="K37" s="31">
        <v>0</v>
      </c>
      <c r="L37" s="31">
        <v>0</v>
      </c>
    </row>
    <row r="38" spans="1:12" ht="40.5" x14ac:dyDescent="0.3">
      <c r="A38" s="38">
        <v>2151</v>
      </c>
      <c r="B38" s="34" t="s">
        <v>2</v>
      </c>
      <c r="C38" s="34">
        <v>5</v>
      </c>
      <c r="D38" s="34">
        <v>1</v>
      </c>
      <c r="E38" s="6" t="s">
        <v>200</v>
      </c>
      <c r="F38" s="31">
        <f>+'4Gorcarakan ev tntesagitakan'!H96</f>
        <v>26000</v>
      </c>
      <c r="G38" s="31">
        <f>+'4Gorcarakan ev tntesagitakan'!I96</f>
        <v>1000</v>
      </c>
      <c r="H38" s="31">
        <f>+'4Gorcarakan ev tntesagitakan'!J96</f>
        <v>25000</v>
      </c>
      <c r="I38" s="31">
        <f>+'4Gorcarakan ev tntesagitakan'!K96</f>
        <v>6190.4761904761908</v>
      </c>
      <c r="J38" s="31">
        <f>+'4Gorcarakan ev tntesagitakan'!L96</f>
        <v>12587.301587301587</v>
      </c>
      <c r="K38" s="31">
        <f>+'4Gorcarakan ev tntesagitakan'!M96</f>
        <v>19293.650793650791</v>
      </c>
      <c r="L38" s="31">
        <f>+'4Gorcarakan ev tntesagitakan'!N96</f>
        <v>26000</v>
      </c>
    </row>
    <row r="39" spans="1:12" ht="27" x14ac:dyDescent="0.3">
      <c r="A39" s="38">
        <v>2160</v>
      </c>
      <c r="B39" s="34" t="s">
        <v>2</v>
      </c>
      <c r="C39" s="34">
        <v>6</v>
      </c>
      <c r="D39" s="34">
        <v>0</v>
      </c>
      <c r="E39" s="6" t="s">
        <v>201</v>
      </c>
      <c r="F39" s="31">
        <f>+'4Gorcarakan ev tntesagitakan'!H101</f>
        <v>224524.79999999999</v>
      </c>
      <c r="G39" s="31">
        <f>+'4Gorcarakan ev tntesagitakan'!I101</f>
        <v>224524.79999999999</v>
      </c>
      <c r="H39" s="31"/>
      <c r="I39" s="31">
        <f>+'4Gorcarakan ev tntesagitakan'!K101</f>
        <v>96508.926984126985</v>
      </c>
      <c r="J39" s="31">
        <f>+'4Gorcarakan ev tntesagitakan'!L101</f>
        <v>178096.22857142857</v>
      </c>
      <c r="K39" s="31">
        <f>+'4Gorcarakan ev tntesagitakan'!M101</f>
        <v>188413.68888888889</v>
      </c>
      <c r="L39" s="31">
        <f>+'4Gorcarakan ev tntesagitakan'!N101</f>
        <v>224524.79999999999</v>
      </c>
    </row>
    <row r="40" spans="1:12" s="39" customFormat="1" x14ac:dyDescent="0.3">
      <c r="A40" s="38"/>
      <c r="B40" s="34"/>
      <c r="C40" s="34"/>
      <c r="D40" s="34"/>
      <c r="E40" s="6" t="s">
        <v>155</v>
      </c>
      <c r="F40" s="31"/>
      <c r="G40" s="31"/>
      <c r="H40" s="31"/>
      <c r="I40" s="31"/>
      <c r="J40" s="31"/>
      <c r="K40" s="31"/>
      <c r="L40" s="31"/>
    </row>
    <row r="41" spans="1:12" ht="27" x14ac:dyDescent="0.3">
      <c r="A41" s="38">
        <v>2161</v>
      </c>
      <c r="B41" s="34" t="s">
        <v>2</v>
      </c>
      <c r="C41" s="34">
        <v>6</v>
      </c>
      <c r="D41" s="34">
        <v>1</v>
      </c>
      <c r="E41" s="6" t="s">
        <v>202</v>
      </c>
      <c r="F41" s="31">
        <f>+'4Gorcarakan ev tntesagitakan'!H103</f>
        <v>224524.79999999999</v>
      </c>
      <c r="G41" s="31">
        <f>+'4Gorcarakan ev tntesagitakan'!I103</f>
        <v>224524.79999999999</v>
      </c>
      <c r="H41" s="31"/>
      <c r="I41" s="31">
        <f>+'4Gorcarakan ev tntesagitakan'!K103</f>
        <v>96508.926984126985</v>
      </c>
      <c r="J41" s="31">
        <f>+'4Gorcarakan ev tntesagitakan'!L103</f>
        <v>178096.22857142857</v>
      </c>
      <c r="K41" s="31">
        <f>+'4Gorcarakan ev tntesagitakan'!M103</f>
        <v>188413.68888888889</v>
      </c>
      <c r="L41" s="31">
        <v>10500</v>
      </c>
    </row>
    <row r="42" spans="1:12" x14ac:dyDescent="0.3">
      <c r="A42" s="38">
        <v>2170</v>
      </c>
      <c r="B42" s="34" t="s">
        <v>2</v>
      </c>
      <c r="C42" s="34">
        <v>7</v>
      </c>
      <c r="D42" s="34">
        <v>0</v>
      </c>
      <c r="E42" s="6" t="s">
        <v>203</v>
      </c>
      <c r="F42" s="31">
        <f>SUM(F44)</f>
        <v>0</v>
      </c>
      <c r="G42" s="31">
        <f>SUM(G44)</f>
        <v>0</v>
      </c>
      <c r="H42" s="31">
        <f>SUM(H44)</f>
        <v>0</v>
      </c>
      <c r="I42" s="31">
        <v>0</v>
      </c>
      <c r="J42" s="31">
        <v>0</v>
      </c>
      <c r="K42" s="31">
        <v>0</v>
      </c>
      <c r="L42" s="31">
        <v>0</v>
      </c>
    </row>
    <row r="43" spans="1:12" s="39" customFormat="1" x14ac:dyDescent="0.3">
      <c r="A43" s="38"/>
      <c r="B43" s="34"/>
      <c r="C43" s="34"/>
      <c r="D43" s="34"/>
      <c r="E43" s="6" t="s">
        <v>155</v>
      </c>
      <c r="F43" s="31"/>
      <c r="G43" s="31"/>
      <c r="H43" s="31"/>
      <c r="I43" s="31"/>
      <c r="J43" s="31"/>
      <c r="K43" s="31"/>
      <c r="L43" s="31"/>
    </row>
    <row r="44" spans="1:12" x14ac:dyDescent="0.3">
      <c r="A44" s="38">
        <v>2171</v>
      </c>
      <c r="B44" s="34" t="s">
        <v>2</v>
      </c>
      <c r="C44" s="34">
        <v>7</v>
      </c>
      <c r="D44" s="34">
        <v>1</v>
      </c>
      <c r="E44" s="6" t="s">
        <v>203</v>
      </c>
      <c r="F44" s="31">
        <f>SUM(G44:H44)</f>
        <v>0</v>
      </c>
      <c r="G44" s="31"/>
      <c r="H44" s="31"/>
      <c r="I44" s="31">
        <v>0</v>
      </c>
      <c r="J44" s="31">
        <v>0</v>
      </c>
      <c r="K44" s="31">
        <v>0</v>
      </c>
      <c r="L44" s="31">
        <v>0</v>
      </c>
    </row>
    <row r="45" spans="1:12" ht="40.5" x14ac:dyDescent="0.3">
      <c r="A45" s="38">
        <v>2180</v>
      </c>
      <c r="B45" s="34" t="s">
        <v>2</v>
      </c>
      <c r="C45" s="34">
        <v>8</v>
      </c>
      <c r="D45" s="34">
        <v>0</v>
      </c>
      <c r="E45" s="6" t="s">
        <v>204</v>
      </c>
      <c r="F45" s="31">
        <f>SUM(F47)</f>
        <v>0</v>
      </c>
      <c r="G45" s="31">
        <f>SUM(G47)</f>
        <v>0</v>
      </c>
      <c r="H45" s="31">
        <f>SUM(H47)</f>
        <v>0</v>
      </c>
      <c r="I45" s="31">
        <v>0</v>
      </c>
      <c r="J45" s="31">
        <v>0</v>
      </c>
      <c r="K45" s="31">
        <v>0</v>
      </c>
      <c r="L45" s="31">
        <v>0</v>
      </c>
    </row>
    <row r="46" spans="1:12" s="39" customFormat="1" x14ac:dyDescent="0.3">
      <c r="A46" s="38"/>
      <c r="B46" s="34"/>
      <c r="C46" s="34"/>
      <c r="D46" s="34"/>
      <c r="E46" s="6" t="s">
        <v>155</v>
      </c>
      <c r="F46" s="31"/>
      <c r="G46" s="31"/>
      <c r="H46" s="31"/>
      <c r="I46" s="31"/>
      <c r="J46" s="31"/>
      <c r="K46" s="31"/>
      <c r="L46" s="31"/>
    </row>
    <row r="47" spans="1:12" ht="40.5" x14ac:dyDescent="0.3">
      <c r="A47" s="38">
        <v>2181</v>
      </c>
      <c r="B47" s="34" t="s">
        <v>2</v>
      </c>
      <c r="C47" s="34">
        <v>8</v>
      </c>
      <c r="D47" s="34">
        <v>1</v>
      </c>
      <c r="E47" s="6" t="s">
        <v>204</v>
      </c>
      <c r="F47" s="31">
        <f>SUM(F49:F50)</f>
        <v>0</v>
      </c>
      <c r="G47" s="31">
        <f>SUM(G49:G50)</f>
        <v>0</v>
      </c>
      <c r="H47" s="31">
        <f>SUM(H49:H50)</f>
        <v>0</v>
      </c>
      <c r="I47" s="31">
        <v>0</v>
      </c>
      <c r="J47" s="31">
        <v>0</v>
      </c>
      <c r="K47" s="31">
        <v>0</v>
      </c>
      <c r="L47" s="31">
        <v>0</v>
      </c>
    </row>
    <row r="48" spans="1:12" x14ac:dyDescent="0.3">
      <c r="A48" s="38"/>
      <c r="B48" s="34"/>
      <c r="C48" s="34"/>
      <c r="D48" s="34"/>
      <c r="E48" s="6" t="s">
        <v>155</v>
      </c>
      <c r="F48" s="31"/>
      <c r="G48" s="31"/>
      <c r="H48" s="31"/>
      <c r="I48" s="31"/>
      <c r="J48" s="31"/>
      <c r="K48" s="31"/>
      <c r="L48" s="31"/>
    </row>
    <row r="49" spans="1:12" x14ac:dyDescent="0.3">
      <c r="A49" s="38">
        <v>2182</v>
      </c>
      <c r="B49" s="34" t="s">
        <v>2</v>
      </c>
      <c r="C49" s="34">
        <v>8</v>
      </c>
      <c r="D49" s="34">
        <v>1</v>
      </c>
      <c r="E49" s="6" t="s">
        <v>205</v>
      </c>
      <c r="F49" s="31">
        <f>SUM(G49:H49)</f>
        <v>0</v>
      </c>
      <c r="G49" s="31"/>
      <c r="H49" s="31"/>
      <c r="I49" s="31">
        <v>0</v>
      </c>
      <c r="J49" s="31">
        <v>0</v>
      </c>
      <c r="K49" s="31">
        <v>0</v>
      </c>
      <c r="L49" s="31">
        <v>0</v>
      </c>
    </row>
    <row r="50" spans="1:12" ht="27" x14ac:dyDescent="0.3">
      <c r="A50" s="38">
        <v>2183</v>
      </c>
      <c r="B50" s="34" t="s">
        <v>2</v>
      </c>
      <c r="C50" s="34">
        <v>8</v>
      </c>
      <c r="D50" s="34">
        <v>1</v>
      </c>
      <c r="E50" s="6" t="s">
        <v>206</v>
      </c>
      <c r="F50" s="31">
        <f>SUM(G50:H50)</f>
        <v>0</v>
      </c>
      <c r="G50" s="31"/>
      <c r="H50" s="31"/>
      <c r="I50" s="31">
        <v>0</v>
      </c>
      <c r="J50" s="31">
        <v>0</v>
      </c>
      <c r="K50" s="31">
        <v>0</v>
      </c>
      <c r="L50" s="31">
        <v>0</v>
      </c>
    </row>
    <row r="51" spans="1:12" x14ac:dyDescent="0.3">
      <c r="A51" s="38">
        <v>2185</v>
      </c>
      <c r="B51" s="34" t="s">
        <v>2</v>
      </c>
      <c r="C51" s="34">
        <v>8</v>
      </c>
      <c r="D51" s="34">
        <v>1</v>
      </c>
      <c r="E51" s="6"/>
      <c r="F51" s="31"/>
      <c r="G51" s="31"/>
      <c r="H51" s="31"/>
      <c r="I51" s="31"/>
      <c r="J51" s="31"/>
      <c r="K51" s="31"/>
      <c r="L51" s="31"/>
    </row>
    <row r="52" spans="1:12" s="36" customFormat="1" ht="49.5" x14ac:dyDescent="0.25">
      <c r="A52" s="38">
        <v>2200</v>
      </c>
      <c r="B52" s="34" t="s">
        <v>7</v>
      </c>
      <c r="C52" s="34">
        <v>0</v>
      </c>
      <c r="D52" s="34">
        <v>0</v>
      </c>
      <c r="E52" s="5" t="s">
        <v>207</v>
      </c>
      <c r="F52" s="31">
        <f>+F54+F57+F60+F63+F66</f>
        <v>2400</v>
      </c>
      <c r="G52" s="31">
        <f t="shared" ref="G52:L52" si="1">+G54+G57+G60+G63+G66</f>
        <v>2400</v>
      </c>
      <c r="H52" s="31">
        <f t="shared" si="1"/>
        <v>0</v>
      </c>
      <c r="I52" s="31">
        <f t="shared" si="1"/>
        <v>571.42857142857144</v>
      </c>
      <c r="J52" s="31">
        <f t="shared" si="1"/>
        <v>1161.9047619047619</v>
      </c>
      <c r="K52" s="31">
        <f t="shared" si="1"/>
        <v>1780.952380952381</v>
      </c>
      <c r="L52" s="31">
        <f t="shared" si="1"/>
        <v>2400</v>
      </c>
    </row>
    <row r="53" spans="1:12" x14ac:dyDescent="0.3">
      <c r="A53" s="33"/>
      <c r="B53" s="34"/>
      <c r="C53" s="34"/>
      <c r="D53" s="34"/>
      <c r="E53" s="6" t="s">
        <v>153</v>
      </c>
      <c r="F53" s="31"/>
      <c r="G53" s="31"/>
      <c r="H53" s="31"/>
      <c r="I53" s="31"/>
      <c r="J53" s="31"/>
      <c r="K53" s="31"/>
      <c r="L53" s="31"/>
    </row>
    <row r="54" spans="1:12" x14ac:dyDescent="0.3">
      <c r="A54" s="38">
        <v>2210</v>
      </c>
      <c r="B54" s="34" t="s">
        <v>7</v>
      </c>
      <c r="C54" s="34">
        <v>1</v>
      </c>
      <c r="D54" s="34">
        <v>0</v>
      </c>
      <c r="E54" s="6" t="s">
        <v>208</v>
      </c>
      <c r="F54" s="31">
        <f>SUM(F56)</f>
        <v>0</v>
      </c>
      <c r="G54" s="31">
        <f>SUM(G56)</f>
        <v>0</v>
      </c>
      <c r="H54" s="31">
        <f>SUM(H56)</f>
        <v>0</v>
      </c>
      <c r="I54" s="31">
        <v>0</v>
      </c>
      <c r="J54" s="31">
        <v>0</v>
      </c>
      <c r="K54" s="31">
        <v>0</v>
      </c>
      <c r="L54" s="31">
        <v>0</v>
      </c>
    </row>
    <row r="55" spans="1:12" s="39" customFormat="1" x14ac:dyDescent="0.3">
      <c r="A55" s="38"/>
      <c r="B55" s="34"/>
      <c r="C55" s="34"/>
      <c r="D55" s="34"/>
      <c r="E55" s="6" t="s">
        <v>155</v>
      </c>
      <c r="F55" s="31"/>
      <c r="G55" s="31"/>
      <c r="H55" s="31"/>
      <c r="I55" s="31"/>
      <c r="J55" s="31"/>
      <c r="K55" s="31"/>
      <c r="L55" s="31"/>
    </row>
    <row r="56" spans="1:12" x14ac:dyDescent="0.3">
      <c r="A56" s="38">
        <v>2211</v>
      </c>
      <c r="B56" s="34" t="s">
        <v>7</v>
      </c>
      <c r="C56" s="34">
        <v>1</v>
      </c>
      <c r="D56" s="34">
        <v>1</v>
      </c>
      <c r="E56" s="6" t="s">
        <v>209</v>
      </c>
      <c r="F56" s="31">
        <f>SUM(G56:H56)</f>
        <v>0</v>
      </c>
      <c r="G56" s="31"/>
      <c r="H56" s="31"/>
      <c r="I56" s="31">
        <v>0</v>
      </c>
      <c r="J56" s="31">
        <v>0</v>
      </c>
      <c r="K56" s="31">
        <v>0</v>
      </c>
      <c r="L56" s="31">
        <v>0</v>
      </c>
    </row>
    <row r="57" spans="1:12" x14ac:dyDescent="0.3">
      <c r="A57" s="38">
        <v>2220</v>
      </c>
      <c r="B57" s="34" t="s">
        <v>7</v>
      </c>
      <c r="C57" s="34">
        <v>2</v>
      </c>
      <c r="D57" s="34">
        <v>0</v>
      </c>
      <c r="E57" s="6" t="s">
        <v>210</v>
      </c>
      <c r="F57" s="31">
        <f>SUM(F59)</f>
        <v>0</v>
      </c>
      <c r="G57" s="31">
        <f>SUM(G59)</f>
        <v>0</v>
      </c>
      <c r="H57" s="31">
        <f>SUM(H59)</f>
        <v>0</v>
      </c>
      <c r="I57" s="31">
        <v>0</v>
      </c>
      <c r="J57" s="31">
        <v>0</v>
      </c>
      <c r="K57" s="31">
        <v>0</v>
      </c>
      <c r="L57" s="31">
        <v>0</v>
      </c>
    </row>
    <row r="58" spans="1:12" s="39" customFormat="1" x14ac:dyDescent="0.3">
      <c r="A58" s="38"/>
      <c r="B58" s="34"/>
      <c r="C58" s="34"/>
      <c r="D58" s="34"/>
      <c r="E58" s="6" t="s">
        <v>155</v>
      </c>
      <c r="F58" s="31"/>
      <c r="G58" s="31"/>
      <c r="H58" s="31"/>
      <c r="I58" s="31"/>
      <c r="J58" s="31"/>
      <c r="K58" s="31"/>
      <c r="L58" s="31"/>
    </row>
    <row r="59" spans="1:12" x14ac:dyDescent="0.3">
      <c r="A59" s="38">
        <v>2221</v>
      </c>
      <c r="B59" s="34" t="s">
        <v>7</v>
      </c>
      <c r="C59" s="34">
        <v>2</v>
      </c>
      <c r="D59" s="34">
        <v>1</v>
      </c>
      <c r="E59" s="6" t="s">
        <v>211</v>
      </c>
      <c r="F59" s="31">
        <f>SUM(G59:H59)</f>
        <v>0</v>
      </c>
      <c r="G59" s="31"/>
      <c r="H59" s="31"/>
      <c r="I59" s="31">
        <v>0</v>
      </c>
      <c r="J59" s="31">
        <v>0</v>
      </c>
      <c r="K59" s="31">
        <v>0</v>
      </c>
      <c r="L59" s="31">
        <v>0</v>
      </c>
    </row>
    <row r="60" spans="1:12" x14ac:dyDescent="0.3">
      <c r="A60" s="38">
        <v>2230</v>
      </c>
      <c r="B60" s="34" t="s">
        <v>7</v>
      </c>
      <c r="C60" s="34">
        <v>3</v>
      </c>
      <c r="D60" s="34">
        <v>0</v>
      </c>
      <c r="E60" s="6" t="s">
        <v>212</v>
      </c>
      <c r="F60" s="31">
        <f>SUM(F62)</f>
        <v>0</v>
      </c>
      <c r="G60" s="31">
        <f>SUM(G62)</f>
        <v>0</v>
      </c>
      <c r="H60" s="31">
        <f>SUM(H62)</f>
        <v>0</v>
      </c>
      <c r="I60" s="31">
        <v>0</v>
      </c>
      <c r="J60" s="31">
        <v>0</v>
      </c>
      <c r="K60" s="31">
        <v>0</v>
      </c>
      <c r="L60" s="31">
        <v>0</v>
      </c>
    </row>
    <row r="61" spans="1:12" s="39" customFormat="1" x14ac:dyDescent="0.3">
      <c r="A61" s="38"/>
      <c r="B61" s="34"/>
      <c r="C61" s="34"/>
      <c r="D61" s="34"/>
      <c r="E61" s="6" t="s">
        <v>155</v>
      </c>
      <c r="F61" s="31"/>
      <c r="G61" s="31"/>
      <c r="H61" s="31"/>
      <c r="I61" s="31"/>
      <c r="J61" s="31"/>
      <c r="K61" s="31"/>
      <c r="L61" s="31"/>
    </row>
    <row r="62" spans="1:12" x14ac:dyDescent="0.3">
      <c r="A62" s="38">
        <v>2231</v>
      </c>
      <c r="B62" s="34" t="s">
        <v>7</v>
      </c>
      <c r="C62" s="34">
        <v>3</v>
      </c>
      <c r="D62" s="34">
        <v>1</v>
      </c>
      <c r="E62" s="6" t="s">
        <v>213</v>
      </c>
      <c r="F62" s="31">
        <f>SUM(G62:H62)</f>
        <v>0</v>
      </c>
      <c r="G62" s="31"/>
      <c r="H62" s="31"/>
      <c r="I62" s="31">
        <v>0</v>
      </c>
      <c r="J62" s="31">
        <v>0</v>
      </c>
      <c r="K62" s="31">
        <v>0</v>
      </c>
      <c r="L62" s="31">
        <v>0</v>
      </c>
    </row>
    <row r="63" spans="1:12" ht="27" x14ac:dyDescent="0.3">
      <c r="A63" s="38">
        <v>2240</v>
      </c>
      <c r="B63" s="34" t="s">
        <v>7</v>
      </c>
      <c r="C63" s="34">
        <v>4</v>
      </c>
      <c r="D63" s="34">
        <v>0</v>
      </c>
      <c r="E63" s="6" t="s">
        <v>214</v>
      </c>
      <c r="F63" s="31">
        <f>SUM(F65)</f>
        <v>0</v>
      </c>
      <c r="G63" s="31">
        <f>SUM(G65)</f>
        <v>0</v>
      </c>
      <c r="H63" s="31">
        <f>SUM(H65)</f>
        <v>0</v>
      </c>
      <c r="I63" s="31">
        <v>0</v>
      </c>
      <c r="J63" s="31">
        <v>0</v>
      </c>
      <c r="K63" s="31">
        <v>0</v>
      </c>
      <c r="L63" s="31">
        <v>0</v>
      </c>
    </row>
    <row r="64" spans="1:12" s="39" customFormat="1" x14ac:dyDescent="0.3">
      <c r="A64" s="38"/>
      <c r="B64" s="34"/>
      <c r="C64" s="34"/>
      <c r="D64" s="34"/>
      <c r="E64" s="6" t="s">
        <v>155</v>
      </c>
      <c r="F64" s="31"/>
      <c r="G64" s="31"/>
      <c r="H64" s="31"/>
      <c r="I64" s="31"/>
      <c r="J64" s="31"/>
      <c r="K64" s="31"/>
      <c r="L64" s="31"/>
    </row>
    <row r="65" spans="1:12" ht="27" x14ac:dyDescent="0.3">
      <c r="A65" s="38">
        <v>2241</v>
      </c>
      <c r="B65" s="34" t="s">
        <v>7</v>
      </c>
      <c r="C65" s="34">
        <v>4</v>
      </c>
      <c r="D65" s="34">
        <v>1</v>
      </c>
      <c r="E65" s="6" t="s">
        <v>214</v>
      </c>
      <c r="F65" s="31">
        <f>SUM(G65:H65)</f>
        <v>0</v>
      </c>
      <c r="G65" s="31"/>
      <c r="H65" s="31"/>
      <c r="I65" s="31">
        <v>0</v>
      </c>
      <c r="J65" s="31">
        <v>0</v>
      </c>
      <c r="K65" s="31">
        <v>0</v>
      </c>
      <c r="L65" s="31">
        <v>0</v>
      </c>
    </row>
    <row r="66" spans="1:12" x14ac:dyDescent="0.3">
      <c r="A66" s="38">
        <v>2250</v>
      </c>
      <c r="B66" s="34" t="s">
        <v>7</v>
      </c>
      <c r="C66" s="34">
        <v>5</v>
      </c>
      <c r="D66" s="34">
        <v>0</v>
      </c>
      <c r="E66" s="6" t="s">
        <v>215</v>
      </c>
      <c r="F66" s="31">
        <f>+F68</f>
        <v>2400</v>
      </c>
      <c r="G66" s="31">
        <f t="shared" ref="G66:L66" si="2">+G68</f>
        <v>2400</v>
      </c>
      <c r="H66" s="31">
        <f t="shared" si="2"/>
        <v>0</v>
      </c>
      <c r="I66" s="31">
        <f t="shared" si="2"/>
        <v>571.42857142857144</v>
      </c>
      <c r="J66" s="31">
        <f t="shared" si="2"/>
        <v>1161.9047619047619</v>
      </c>
      <c r="K66" s="31">
        <f t="shared" si="2"/>
        <v>1780.952380952381</v>
      </c>
      <c r="L66" s="31">
        <f t="shared" si="2"/>
        <v>2400</v>
      </c>
    </row>
    <row r="67" spans="1:12" s="39" customFormat="1" x14ac:dyDescent="0.3">
      <c r="A67" s="38"/>
      <c r="B67" s="34"/>
      <c r="C67" s="34"/>
      <c r="D67" s="34"/>
      <c r="E67" s="6" t="s">
        <v>155</v>
      </c>
      <c r="F67" s="31"/>
      <c r="G67" s="31"/>
      <c r="H67" s="31"/>
      <c r="I67" s="31"/>
      <c r="J67" s="31"/>
      <c r="K67" s="31"/>
      <c r="L67" s="31"/>
    </row>
    <row r="68" spans="1:12" x14ac:dyDescent="0.3">
      <c r="A68" s="38">
        <v>2251</v>
      </c>
      <c r="B68" s="34" t="s">
        <v>7</v>
      </c>
      <c r="C68" s="34">
        <v>5</v>
      </c>
      <c r="D68" s="34">
        <v>1</v>
      </c>
      <c r="E68" s="6" t="s">
        <v>215</v>
      </c>
      <c r="F68" s="31">
        <f>+'4Gorcarakan ev tntesagitakan'!H156</f>
        <v>2400</v>
      </c>
      <c r="G68" s="31">
        <f>+'4Gorcarakan ev tntesagitakan'!I156</f>
        <v>2400</v>
      </c>
      <c r="H68" s="31">
        <f>+'4Gorcarakan ev tntesagitakan'!J156</f>
        <v>0</v>
      </c>
      <c r="I68" s="31">
        <f>+'4Gorcarakan ev tntesagitakan'!K156</f>
        <v>571.42857142857144</v>
      </c>
      <c r="J68" s="31">
        <f>+'4Gorcarakan ev tntesagitakan'!L156</f>
        <v>1161.9047619047619</v>
      </c>
      <c r="K68" s="31">
        <f>+'4Gorcarakan ev tntesagitakan'!M156</f>
        <v>1780.952380952381</v>
      </c>
      <c r="L68" s="31">
        <f>+'4Gorcarakan ev tntesagitakan'!N156</f>
        <v>2400</v>
      </c>
    </row>
    <row r="69" spans="1:12" s="36" customFormat="1" ht="54" x14ac:dyDescent="0.25">
      <c r="A69" s="38">
        <v>2300</v>
      </c>
      <c r="B69" s="34" t="s">
        <v>8</v>
      </c>
      <c r="C69" s="34">
        <v>0</v>
      </c>
      <c r="D69" s="34">
        <v>0</v>
      </c>
      <c r="E69" s="6" t="s">
        <v>216</v>
      </c>
      <c r="F69" s="31">
        <f>SUM(F71,F76,F79,F83,F86,F89,F92)</f>
        <v>0</v>
      </c>
      <c r="G69" s="31">
        <f>SUM(G71,G76,G79,G83,G86,G89,G92)</f>
        <v>0</v>
      </c>
      <c r="H69" s="31">
        <f>SUM(H71,H76,H79,H83,H86,H89,H92)</f>
        <v>0</v>
      </c>
      <c r="I69" s="31">
        <v>0</v>
      </c>
      <c r="J69" s="31">
        <v>0</v>
      </c>
      <c r="K69" s="31">
        <v>0</v>
      </c>
      <c r="L69" s="31">
        <v>0</v>
      </c>
    </row>
    <row r="70" spans="1:12" x14ac:dyDescent="0.3">
      <c r="A70" s="33"/>
      <c r="B70" s="34"/>
      <c r="C70" s="34"/>
      <c r="D70" s="34"/>
      <c r="E70" s="6" t="s">
        <v>153</v>
      </c>
      <c r="F70" s="31"/>
      <c r="G70" s="31"/>
      <c r="H70" s="31"/>
      <c r="I70" s="31"/>
      <c r="J70" s="31"/>
      <c r="K70" s="31"/>
      <c r="L70" s="31"/>
    </row>
    <row r="71" spans="1:12" x14ac:dyDescent="0.3">
      <c r="A71" s="38">
        <v>2310</v>
      </c>
      <c r="B71" s="34" t="s">
        <v>8</v>
      </c>
      <c r="C71" s="34">
        <v>1</v>
      </c>
      <c r="D71" s="34">
        <v>0</v>
      </c>
      <c r="E71" s="6" t="s">
        <v>217</v>
      </c>
      <c r="F71" s="31">
        <f>SUM(F73:F75)</f>
        <v>0</v>
      </c>
      <c r="G71" s="31">
        <f>SUM(G73:G75)</f>
        <v>0</v>
      </c>
      <c r="H71" s="31">
        <f>SUM(H73:H75)</f>
        <v>0</v>
      </c>
      <c r="I71" s="31">
        <v>0</v>
      </c>
      <c r="J71" s="31">
        <v>0</v>
      </c>
      <c r="K71" s="31">
        <v>0</v>
      </c>
      <c r="L71" s="31">
        <v>0</v>
      </c>
    </row>
    <row r="72" spans="1:12" s="39" customFormat="1" x14ac:dyDescent="0.3">
      <c r="A72" s="38"/>
      <c r="B72" s="34"/>
      <c r="C72" s="34"/>
      <c r="D72" s="34"/>
      <c r="E72" s="6" t="s">
        <v>155</v>
      </c>
      <c r="F72" s="31"/>
      <c r="G72" s="31"/>
      <c r="H72" s="31"/>
      <c r="I72" s="31"/>
      <c r="J72" s="31"/>
      <c r="K72" s="31"/>
      <c r="L72" s="31"/>
    </row>
    <row r="73" spans="1:12" x14ac:dyDescent="0.3">
      <c r="A73" s="38">
        <v>2311</v>
      </c>
      <c r="B73" s="34" t="s">
        <v>8</v>
      </c>
      <c r="C73" s="34">
        <v>1</v>
      </c>
      <c r="D73" s="34">
        <v>1</v>
      </c>
      <c r="E73" s="6" t="s">
        <v>218</v>
      </c>
      <c r="F73" s="31">
        <f>SUM(G73:H73)</f>
        <v>0</v>
      </c>
      <c r="G73" s="31"/>
      <c r="H73" s="31"/>
      <c r="I73" s="31">
        <v>0</v>
      </c>
      <c r="J73" s="31">
        <v>0</v>
      </c>
      <c r="K73" s="31">
        <v>0</v>
      </c>
      <c r="L73" s="31">
        <v>0</v>
      </c>
    </row>
    <row r="74" spans="1:12" x14ac:dyDescent="0.3">
      <c r="A74" s="38">
        <v>2312</v>
      </c>
      <c r="B74" s="34" t="s">
        <v>8</v>
      </c>
      <c r="C74" s="34">
        <v>1</v>
      </c>
      <c r="D74" s="34">
        <v>2</v>
      </c>
      <c r="E74" s="6" t="s">
        <v>219</v>
      </c>
      <c r="F74" s="31">
        <f>SUM(G74:H74)</f>
        <v>0</v>
      </c>
      <c r="G74" s="31"/>
      <c r="H74" s="31"/>
      <c r="I74" s="31">
        <v>0</v>
      </c>
      <c r="J74" s="31">
        <v>0</v>
      </c>
      <c r="K74" s="31">
        <v>0</v>
      </c>
      <c r="L74" s="31">
        <v>0</v>
      </c>
    </row>
    <row r="75" spans="1:12" x14ac:dyDescent="0.3">
      <c r="A75" s="38">
        <v>2313</v>
      </c>
      <c r="B75" s="34" t="s">
        <v>8</v>
      </c>
      <c r="C75" s="34">
        <v>1</v>
      </c>
      <c r="D75" s="34">
        <v>3</v>
      </c>
      <c r="E75" s="6" t="s">
        <v>220</v>
      </c>
      <c r="F75" s="31">
        <f>SUM(G75:H75)</f>
        <v>0</v>
      </c>
      <c r="G75" s="31"/>
      <c r="H75" s="31"/>
      <c r="I75" s="31">
        <v>0</v>
      </c>
      <c r="J75" s="31">
        <v>0</v>
      </c>
      <c r="K75" s="31">
        <v>0</v>
      </c>
      <c r="L75" s="31">
        <v>0</v>
      </c>
    </row>
    <row r="76" spans="1:12" x14ac:dyDescent="0.3">
      <c r="A76" s="38">
        <v>2320</v>
      </c>
      <c r="B76" s="34" t="s">
        <v>8</v>
      </c>
      <c r="C76" s="34">
        <v>2</v>
      </c>
      <c r="D76" s="34">
        <v>0</v>
      </c>
      <c r="E76" s="6" t="s">
        <v>221</v>
      </c>
      <c r="F76" s="31">
        <f>SUM(F78)</f>
        <v>0</v>
      </c>
      <c r="G76" s="31">
        <f>SUM(G78)</f>
        <v>0</v>
      </c>
      <c r="H76" s="31">
        <f>SUM(H78)</f>
        <v>0</v>
      </c>
      <c r="I76" s="31">
        <v>0</v>
      </c>
      <c r="J76" s="31">
        <v>0</v>
      </c>
      <c r="K76" s="31">
        <v>0</v>
      </c>
      <c r="L76" s="31">
        <v>0</v>
      </c>
    </row>
    <row r="77" spans="1:12" s="39" customFormat="1" x14ac:dyDescent="0.3">
      <c r="A77" s="38"/>
      <c r="B77" s="34"/>
      <c r="C77" s="34"/>
      <c r="D77" s="34"/>
      <c r="E77" s="6" t="s">
        <v>155</v>
      </c>
      <c r="F77" s="31"/>
      <c r="G77" s="31"/>
      <c r="H77" s="31"/>
      <c r="I77" s="31"/>
      <c r="J77" s="31"/>
      <c r="K77" s="31"/>
      <c r="L77" s="31"/>
    </row>
    <row r="78" spans="1:12" x14ac:dyDescent="0.3">
      <c r="A78" s="38">
        <v>2321</v>
      </c>
      <c r="B78" s="34" t="s">
        <v>8</v>
      </c>
      <c r="C78" s="34">
        <v>2</v>
      </c>
      <c r="D78" s="34">
        <v>1</v>
      </c>
      <c r="E78" s="6" t="s">
        <v>222</v>
      </c>
      <c r="F78" s="31">
        <f>SUM(G78:H78)</f>
        <v>0</v>
      </c>
      <c r="G78" s="31"/>
      <c r="H78" s="31"/>
      <c r="I78" s="31">
        <v>0</v>
      </c>
      <c r="J78" s="31">
        <v>0</v>
      </c>
      <c r="K78" s="31">
        <v>0</v>
      </c>
      <c r="L78" s="31">
        <v>0</v>
      </c>
    </row>
    <row r="79" spans="1:12" ht="27" x14ac:dyDescent="0.3">
      <c r="A79" s="38">
        <v>2330</v>
      </c>
      <c r="B79" s="34" t="s">
        <v>8</v>
      </c>
      <c r="C79" s="34">
        <v>3</v>
      </c>
      <c r="D79" s="34">
        <v>0</v>
      </c>
      <c r="E79" s="6" t="s">
        <v>223</v>
      </c>
      <c r="F79" s="31">
        <f>SUM(F81:F82)</f>
        <v>0</v>
      </c>
      <c r="G79" s="31">
        <f>SUM(G81:G82)</f>
        <v>0</v>
      </c>
      <c r="H79" s="31">
        <f>SUM(H81:H82)</f>
        <v>0</v>
      </c>
      <c r="I79" s="31">
        <v>0</v>
      </c>
      <c r="J79" s="31">
        <v>0</v>
      </c>
      <c r="K79" s="31">
        <v>0</v>
      </c>
      <c r="L79" s="31">
        <v>0</v>
      </c>
    </row>
    <row r="80" spans="1:12" s="39" customFormat="1" x14ac:dyDescent="0.3">
      <c r="A80" s="38"/>
      <c r="B80" s="34"/>
      <c r="C80" s="34"/>
      <c r="D80" s="34"/>
      <c r="E80" s="6" t="s">
        <v>155</v>
      </c>
      <c r="F80" s="31"/>
      <c r="G80" s="31"/>
      <c r="H80" s="31"/>
      <c r="I80" s="31"/>
      <c r="J80" s="31"/>
      <c r="K80" s="31"/>
      <c r="L80" s="31"/>
    </row>
    <row r="81" spans="1:12" x14ac:dyDescent="0.3">
      <c r="A81" s="38">
        <v>2331</v>
      </c>
      <c r="B81" s="34" t="s">
        <v>8</v>
      </c>
      <c r="C81" s="34">
        <v>3</v>
      </c>
      <c r="D81" s="34">
        <v>1</v>
      </c>
      <c r="E81" s="6" t="s">
        <v>224</v>
      </c>
      <c r="F81" s="31">
        <f>SUM(G81:H81)</f>
        <v>0</v>
      </c>
      <c r="G81" s="31"/>
      <c r="H81" s="31"/>
      <c r="I81" s="31">
        <v>0</v>
      </c>
      <c r="J81" s="31">
        <v>0</v>
      </c>
      <c r="K81" s="31">
        <v>0</v>
      </c>
      <c r="L81" s="31">
        <v>0</v>
      </c>
    </row>
    <row r="82" spans="1:12" x14ac:dyDescent="0.3">
      <c r="A82" s="38">
        <v>2332</v>
      </c>
      <c r="B82" s="34" t="s">
        <v>8</v>
      </c>
      <c r="C82" s="34">
        <v>3</v>
      </c>
      <c r="D82" s="34">
        <v>2</v>
      </c>
      <c r="E82" s="6" t="s">
        <v>225</v>
      </c>
      <c r="F82" s="31">
        <f>SUM(G82:H82)</f>
        <v>0</v>
      </c>
      <c r="G82" s="31"/>
      <c r="H82" s="31"/>
      <c r="I82" s="31">
        <v>0</v>
      </c>
      <c r="J82" s="31">
        <v>0</v>
      </c>
      <c r="K82" s="31">
        <v>0</v>
      </c>
      <c r="L82" s="31">
        <v>0</v>
      </c>
    </row>
    <row r="83" spans="1:12" x14ac:dyDescent="0.3">
      <c r="A83" s="38">
        <v>2340</v>
      </c>
      <c r="B83" s="34" t="s">
        <v>8</v>
      </c>
      <c r="C83" s="34">
        <v>4</v>
      </c>
      <c r="D83" s="34">
        <v>0</v>
      </c>
      <c r="E83" s="6" t="s">
        <v>226</v>
      </c>
      <c r="F83" s="31">
        <f>SUM(F85)</f>
        <v>0</v>
      </c>
      <c r="G83" s="31">
        <f>SUM(G85)</f>
        <v>0</v>
      </c>
      <c r="H83" s="31">
        <f>SUM(H85)</f>
        <v>0</v>
      </c>
      <c r="I83" s="31">
        <v>0</v>
      </c>
      <c r="J83" s="31">
        <v>0</v>
      </c>
      <c r="K83" s="31">
        <v>0</v>
      </c>
      <c r="L83" s="31">
        <v>0</v>
      </c>
    </row>
    <row r="84" spans="1:12" s="39" customFormat="1" x14ac:dyDescent="0.3">
      <c r="A84" s="38"/>
      <c r="B84" s="34"/>
      <c r="C84" s="34"/>
      <c r="D84" s="34"/>
      <c r="E84" s="6" t="s">
        <v>155</v>
      </c>
      <c r="F84" s="31"/>
      <c r="G84" s="31"/>
      <c r="H84" s="31"/>
      <c r="I84" s="31"/>
      <c r="J84" s="31"/>
      <c r="K84" s="31"/>
      <c r="L84" s="31"/>
    </row>
    <row r="85" spans="1:12" x14ac:dyDescent="0.3">
      <c r="A85" s="38">
        <v>2341</v>
      </c>
      <c r="B85" s="34" t="s">
        <v>8</v>
      </c>
      <c r="C85" s="34">
        <v>4</v>
      </c>
      <c r="D85" s="34">
        <v>1</v>
      </c>
      <c r="E85" s="6" t="s">
        <v>226</v>
      </c>
      <c r="F85" s="31">
        <f>SUM(G85:H85)</f>
        <v>0</v>
      </c>
      <c r="G85" s="31"/>
      <c r="H85" s="31"/>
      <c r="I85" s="31">
        <v>0</v>
      </c>
      <c r="J85" s="31">
        <v>0</v>
      </c>
      <c r="K85" s="31">
        <v>0</v>
      </c>
      <c r="L85" s="31">
        <v>0</v>
      </c>
    </row>
    <row r="86" spans="1:12" x14ac:dyDescent="0.3">
      <c r="A86" s="38">
        <v>2350</v>
      </c>
      <c r="B86" s="34" t="s">
        <v>8</v>
      </c>
      <c r="C86" s="34">
        <v>5</v>
      </c>
      <c r="D86" s="34">
        <v>0</v>
      </c>
      <c r="E86" s="6" t="s">
        <v>227</v>
      </c>
      <c r="F86" s="31">
        <f>SUM(F88)</f>
        <v>0</v>
      </c>
      <c r="G86" s="31">
        <f>SUM(G88)</f>
        <v>0</v>
      </c>
      <c r="H86" s="31">
        <f>SUM(H88)</f>
        <v>0</v>
      </c>
      <c r="I86" s="31">
        <v>0</v>
      </c>
      <c r="J86" s="31">
        <v>0</v>
      </c>
      <c r="K86" s="31">
        <v>0</v>
      </c>
      <c r="L86" s="31">
        <v>0</v>
      </c>
    </row>
    <row r="87" spans="1:12" s="39" customFormat="1" x14ac:dyDescent="0.3">
      <c r="A87" s="38"/>
      <c r="B87" s="34"/>
      <c r="C87" s="34"/>
      <c r="D87" s="34"/>
      <c r="E87" s="6" t="s">
        <v>155</v>
      </c>
      <c r="F87" s="31"/>
      <c r="G87" s="31"/>
      <c r="H87" s="31"/>
      <c r="I87" s="31"/>
      <c r="J87" s="31"/>
      <c r="K87" s="31"/>
      <c r="L87" s="31"/>
    </row>
    <row r="88" spans="1:12" x14ac:dyDescent="0.3">
      <c r="A88" s="38">
        <v>2351</v>
      </c>
      <c r="B88" s="34" t="s">
        <v>8</v>
      </c>
      <c r="C88" s="34">
        <v>5</v>
      </c>
      <c r="D88" s="34">
        <v>1</v>
      </c>
      <c r="E88" s="6" t="s">
        <v>228</v>
      </c>
      <c r="F88" s="31">
        <f>SUM(G88:H88)</f>
        <v>0</v>
      </c>
      <c r="G88" s="31"/>
      <c r="H88" s="31"/>
      <c r="I88" s="31">
        <v>0</v>
      </c>
      <c r="J88" s="31">
        <v>0</v>
      </c>
      <c r="K88" s="31">
        <v>0</v>
      </c>
      <c r="L88" s="31">
        <v>0</v>
      </c>
    </row>
    <row r="89" spans="1:12" ht="40.5" x14ac:dyDescent="0.3">
      <c r="A89" s="38">
        <v>2360</v>
      </c>
      <c r="B89" s="34" t="s">
        <v>8</v>
      </c>
      <c r="C89" s="34">
        <v>6</v>
      </c>
      <c r="D89" s="34">
        <v>0</v>
      </c>
      <c r="E89" s="6" t="s">
        <v>229</v>
      </c>
      <c r="F89" s="31">
        <f>SUM(F91)</f>
        <v>0</v>
      </c>
      <c r="G89" s="31">
        <f>SUM(G91)</f>
        <v>0</v>
      </c>
      <c r="H89" s="31">
        <f>SUM(H91)</f>
        <v>0</v>
      </c>
      <c r="I89" s="31">
        <v>0</v>
      </c>
      <c r="J89" s="31">
        <v>0</v>
      </c>
      <c r="K89" s="31">
        <v>0</v>
      </c>
      <c r="L89" s="31">
        <v>0</v>
      </c>
    </row>
    <row r="90" spans="1:12" s="39" customFormat="1" x14ac:dyDescent="0.3">
      <c r="A90" s="38"/>
      <c r="B90" s="34"/>
      <c r="C90" s="34"/>
      <c r="D90" s="34"/>
      <c r="E90" s="6" t="s">
        <v>155</v>
      </c>
      <c r="F90" s="31"/>
      <c r="G90" s="31"/>
      <c r="H90" s="31"/>
      <c r="I90" s="31"/>
      <c r="J90" s="31"/>
      <c r="K90" s="31"/>
      <c r="L90" s="31"/>
    </row>
    <row r="91" spans="1:12" ht="40.5" x14ac:dyDescent="0.3">
      <c r="A91" s="38">
        <v>2361</v>
      </c>
      <c r="B91" s="34" t="s">
        <v>8</v>
      </c>
      <c r="C91" s="34">
        <v>6</v>
      </c>
      <c r="D91" s="34">
        <v>1</v>
      </c>
      <c r="E91" s="6" t="s">
        <v>229</v>
      </c>
      <c r="F91" s="31">
        <f>SUM(G91:H91)</f>
        <v>0</v>
      </c>
      <c r="G91" s="31"/>
      <c r="H91" s="31"/>
      <c r="I91" s="31">
        <v>0</v>
      </c>
      <c r="J91" s="31">
        <v>0</v>
      </c>
      <c r="K91" s="31">
        <v>0</v>
      </c>
      <c r="L91" s="31">
        <v>0</v>
      </c>
    </row>
    <row r="92" spans="1:12" ht="27" x14ac:dyDescent="0.3">
      <c r="A92" s="38">
        <v>2370</v>
      </c>
      <c r="B92" s="34" t="s">
        <v>8</v>
      </c>
      <c r="C92" s="34">
        <v>7</v>
      </c>
      <c r="D92" s="34">
        <v>0</v>
      </c>
      <c r="E92" s="6" t="s">
        <v>230</v>
      </c>
      <c r="F92" s="31">
        <f>SUM(F94)</f>
        <v>0</v>
      </c>
      <c r="G92" s="31">
        <f>SUM(G94)</f>
        <v>0</v>
      </c>
      <c r="H92" s="31">
        <f>SUM(H94)</f>
        <v>0</v>
      </c>
      <c r="I92" s="31">
        <v>0</v>
      </c>
      <c r="J92" s="31">
        <v>0</v>
      </c>
      <c r="K92" s="31">
        <v>0</v>
      </c>
      <c r="L92" s="31">
        <v>0</v>
      </c>
    </row>
    <row r="93" spans="1:12" s="39" customFormat="1" x14ac:dyDescent="0.3">
      <c r="A93" s="38"/>
      <c r="B93" s="34"/>
      <c r="C93" s="34"/>
      <c r="D93" s="34"/>
      <c r="E93" s="6" t="s">
        <v>155</v>
      </c>
      <c r="F93" s="31"/>
      <c r="G93" s="31"/>
      <c r="H93" s="31"/>
      <c r="I93" s="31"/>
      <c r="J93" s="31"/>
      <c r="K93" s="31"/>
      <c r="L93" s="31"/>
    </row>
    <row r="94" spans="1:12" ht="27" x14ac:dyDescent="0.3">
      <c r="A94" s="38">
        <v>2371</v>
      </c>
      <c r="B94" s="34" t="s">
        <v>8</v>
      </c>
      <c r="C94" s="34">
        <v>7</v>
      </c>
      <c r="D94" s="34">
        <v>1</v>
      </c>
      <c r="E94" s="6" t="s">
        <v>231</v>
      </c>
      <c r="F94" s="31">
        <f>SUM(G94:H94)</f>
        <v>0</v>
      </c>
      <c r="G94" s="31"/>
      <c r="H94" s="31"/>
      <c r="I94" s="31">
        <v>0</v>
      </c>
      <c r="J94" s="31">
        <v>0</v>
      </c>
      <c r="K94" s="31">
        <v>0</v>
      </c>
      <c r="L94" s="31">
        <v>0</v>
      </c>
    </row>
    <row r="95" spans="1:12" s="36" customFormat="1" ht="40.5" x14ac:dyDescent="0.25">
      <c r="A95" s="38">
        <v>2400</v>
      </c>
      <c r="B95" s="34" t="s">
        <v>9</v>
      </c>
      <c r="C95" s="34">
        <v>0</v>
      </c>
      <c r="D95" s="34">
        <v>0</v>
      </c>
      <c r="E95" s="6" t="s">
        <v>232</v>
      </c>
      <c r="F95" s="31">
        <f>+F97+F101+F107+F115+F120+F127+F130+F136+F145</f>
        <v>1722030.8428221</v>
      </c>
      <c r="G95" s="31">
        <f t="shared" ref="G95:L95" si="3">+G97+G101+G107+G115+G120+G127+G130+G136+G145</f>
        <v>333476.69999999995</v>
      </c>
      <c r="H95" s="31">
        <f t="shared" si="3"/>
        <v>1388554.1428220998</v>
      </c>
      <c r="I95" s="31">
        <f t="shared" si="3"/>
        <v>1246144.6978561776</v>
      </c>
      <c r="J95" s="31">
        <f t="shared" si="3"/>
        <v>1639452.3563637803</v>
      </c>
      <c r="K95" s="31">
        <f t="shared" si="3"/>
        <v>1704930.8428221052</v>
      </c>
      <c r="L95" s="31">
        <f t="shared" si="3"/>
        <v>1722030.8428221</v>
      </c>
    </row>
    <row r="96" spans="1:12" x14ac:dyDescent="0.3">
      <c r="A96" s="33"/>
      <c r="B96" s="34"/>
      <c r="C96" s="34"/>
      <c r="D96" s="34"/>
      <c r="E96" s="6" t="s">
        <v>153</v>
      </c>
      <c r="F96" s="31"/>
      <c r="G96" s="31"/>
      <c r="H96" s="31"/>
      <c r="I96" s="31"/>
      <c r="J96" s="31"/>
      <c r="K96" s="31"/>
      <c r="L96" s="31"/>
    </row>
    <row r="97" spans="1:12" ht="27" x14ac:dyDescent="0.3">
      <c r="A97" s="38">
        <v>2410</v>
      </c>
      <c r="B97" s="34" t="s">
        <v>9</v>
      </c>
      <c r="C97" s="34">
        <v>1</v>
      </c>
      <c r="D97" s="34">
        <v>0</v>
      </c>
      <c r="E97" s="6" t="s">
        <v>233</v>
      </c>
      <c r="F97" s="31">
        <f>SUM(F99:F100)</f>
        <v>0</v>
      </c>
      <c r="G97" s="31">
        <f>SUM(G99:G100)</f>
        <v>0</v>
      </c>
      <c r="H97" s="31">
        <f>SUM(H99:H100)</f>
        <v>0</v>
      </c>
      <c r="I97" s="31">
        <v>0</v>
      </c>
      <c r="J97" s="31">
        <v>0</v>
      </c>
      <c r="K97" s="31">
        <v>0</v>
      </c>
      <c r="L97" s="31">
        <v>0</v>
      </c>
    </row>
    <row r="98" spans="1:12" s="39" customFormat="1" x14ac:dyDescent="0.3">
      <c r="A98" s="38"/>
      <c r="B98" s="34"/>
      <c r="C98" s="34"/>
      <c r="D98" s="34"/>
      <c r="E98" s="6" t="s">
        <v>155</v>
      </c>
      <c r="F98" s="31"/>
      <c r="G98" s="31"/>
      <c r="H98" s="31"/>
      <c r="I98" s="31"/>
      <c r="J98" s="31"/>
      <c r="K98" s="31"/>
      <c r="L98" s="31"/>
    </row>
    <row r="99" spans="1:12" ht="27" x14ac:dyDescent="0.3">
      <c r="A99" s="38">
        <v>2411</v>
      </c>
      <c r="B99" s="34" t="s">
        <v>9</v>
      </c>
      <c r="C99" s="34">
        <v>1</v>
      </c>
      <c r="D99" s="34">
        <v>1</v>
      </c>
      <c r="E99" s="6" t="s">
        <v>234</v>
      </c>
      <c r="F99" s="31">
        <f>SUM(G99:H99)</f>
        <v>0</v>
      </c>
      <c r="G99" s="31"/>
      <c r="H99" s="31"/>
      <c r="I99" s="31">
        <v>0</v>
      </c>
      <c r="J99" s="31">
        <v>0</v>
      </c>
      <c r="K99" s="31">
        <v>0</v>
      </c>
      <c r="L99" s="31">
        <v>0</v>
      </c>
    </row>
    <row r="100" spans="1:12" ht="27" x14ac:dyDescent="0.3">
      <c r="A100" s="38">
        <v>2412</v>
      </c>
      <c r="B100" s="34" t="s">
        <v>9</v>
      </c>
      <c r="C100" s="34">
        <v>1</v>
      </c>
      <c r="D100" s="34">
        <v>2</v>
      </c>
      <c r="E100" s="6" t="s">
        <v>235</v>
      </c>
      <c r="F100" s="31">
        <f>SUM(G100:H100)</f>
        <v>0</v>
      </c>
      <c r="G100" s="31"/>
      <c r="H100" s="31"/>
      <c r="I100" s="31">
        <v>0</v>
      </c>
      <c r="J100" s="31">
        <v>0</v>
      </c>
      <c r="K100" s="31">
        <v>0</v>
      </c>
      <c r="L100" s="31">
        <v>0</v>
      </c>
    </row>
    <row r="101" spans="1:12" ht="27" x14ac:dyDescent="0.3">
      <c r="A101" s="38">
        <v>2420</v>
      </c>
      <c r="B101" s="34" t="s">
        <v>9</v>
      </c>
      <c r="C101" s="34">
        <v>2</v>
      </c>
      <c r="D101" s="34">
        <v>0</v>
      </c>
      <c r="E101" s="6" t="s">
        <v>236</v>
      </c>
      <c r="F101" s="31">
        <f>SUM(F103:F106)</f>
        <v>0</v>
      </c>
      <c r="G101" s="31">
        <f>SUM(G103:G106)</f>
        <v>0</v>
      </c>
      <c r="H101" s="31">
        <f>SUM(H103:H106)</f>
        <v>0</v>
      </c>
      <c r="I101" s="31">
        <v>0</v>
      </c>
      <c r="J101" s="31">
        <v>0</v>
      </c>
      <c r="K101" s="31">
        <v>0</v>
      </c>
      <c r="L101" s="31">
        <v>0</v>
      </c>
    </row>
    <row r="102" spans="1:12" s="39" customFormat="1" x14ac:dyDescent="0.3">
      <c r="A102" s="38"/>
      <c r="B102" s="34"/>
      <c r="C102" s="34"/>
      <c r="D102" s="34"/>
      <c r="E102" s="6" t="s">
        <v>155</v>
      </c>
      <c r="F102" s="31"/>
      <c r="G102" s="31"/>
      <c r="H102" s="31"/>
      <c r="I102" s="31"/>
      <c r="J102" s="31"/>
      <c r="K102" s="31"/>
      <c r="L102" s="31"/>
    </row>
    <row r="103" spans="1:12" x14ac:dyDescent="0.3">
      <c r="A103" s="38">
        <v>2421</v>
      </c>
      <c r="B103" s="34" t="s">
        <v>9</v>
      </c>
      <c r="C103" s="34">
        <v>2</v>
      </c>
      <c r="D103" s="34">
        <v>1</v>
      </c>
      <c r="E103" s="6" t="s">
        <v>237</v>
      </c>
      <c r="F103" s="31">
        <f>SUM(G103:H103)</f>
        <v>0</v>
      </c>
      <c r="G103" s="31"/>
      <c r="H103" s="31"/>
      <c r="I103" s="31">
        <v>0</v>
      </c>
      <c r="J103" s="31">
        <v>0</v>
      </c>
      <c r="K103" s="31">
        <v>0</v>
      </c>
      <c r="L103" s="31">
        <v>0</v>
      </c>
    </row>
    <row r="104" spans="1:12" x14ac:dyDescent="0.3">
      <c r="A104" s="38">
        <v>2422</v>
      </c>
      <c r="B104" s="34" t="s">
        <v>9</v>
      </c>
      <c r="C104" s="34">
        <v>2</v>
      </c>
      <c r="D104" s="34">
        <v>2</v>
      </c>
      <c r="E104" s="6" t="s">
        <v>238</v>
      </c>
      <c r="F104" s="31">
        <f>SUM(G104:H104)</f>
        <v>0</v>
      </c>
      <c r="G104" s="31"/>
      <c r="H104" s="31"/>
      <c r="I104" s="31">
        <v>0</v>
      </c>
      <c r="J104" s="31">
        <v>0</v>
      </c>
      <c r="K104" s="31">
        <v>0</v>
      </c>
      <c r="L104" s="31">
        <v>0</v>
      </c>
    </row>
    <row r="105" spans="1:12" x14ac:dyDescent="0.3">
      <c r="A105" s="38">
        <v>2423</v>
      </c>
      <c r="B105" s="34" t="s">
        <v>9</v>
      </c>
      <c r="C105" s="34">
        <v>2</v>
      </c>
      <c r="D105" s="34">
        <v>3</v>
      </c>
      <c r="E105" s="6" t="s">
        <v>239</v>
      </c>
      <c r="F105" s="31">
        <f>SUM(G105:H105)</f>
        <v>0</v>
      </c>
      <c r="G105" s="31"/>
      <c r="H105" s="31"/>
      <c r="I105" s="31">
        <v>0</v>
      </c>
      <c r="J105" s="31">
        <v>0</v>
      </c>
      <c r="K105" s="31">
        <v>0</v>
      </c>
      <c r="L105" s="31">
        <v>0</v>
      </c>
    </row>
    <row r="106" spans="1:12" x14ac:dyDescent="0.3">
      <c r="A106" s="38">
        <v>2424</v>
      </c>
      <c r="B106" s="34" t="s">
        <v>9</v>
      </c>
      <c r="C106" s="34">
        <v>2</v>
      </c>
      <c r="D106" s="34">
        <v>4</v>
      </c>
      <c r="E106" s="6" t="s">
        <v>240</v>
      </c>
      <c r="F106" s="31">
        <f>SUM(G106:H106)</f>
        <v>0</v>
      </c>
      <c r="G106" s="31"/>
      <c r="H106" s="31"/>
      <c r="I106" s="31">
        <v>0</v>
      </c>
      <c r="J106" s="31">
        <v>0</v>
      </c>
      <c r="K106" s="31">
        <v>0</v>
      </c>
      <c r="L106" s="31">
        <v>0</v>
      </c>
    </row>
    <row r="107" spans="1:12" x14ac:dyDescent="0.3">
      <c r="A107" s="38">
        <v>2430</v>
      </c>
      <c r="B107" s="34" t="s">
        <v>9</v>
      </c>
      <c r="C107" s="34">
        <v>3</v>
      </c>
      <c r="D107" s="34">
        <v>0</v>
      </c>
      <c r="E107" s="6" t="s">
        <v>241</v>
      </c>
      <c r="F107" s="31">
        <f>SUM(F109:F114)</f>
        <v>0</v>
      </c>
      <c r="G107" s="31">
        <f>SUM(G109:G114)</f>
        <v>0</v>
      </c>
      <c r="H107" s="31">
        <f>SUM(H109:H114)</f>
        <v>0</v>
      </c>
      <c r="I107" s="31">
        <v>0</v>
      </c>
      <c r="J107" s="31">
        <v>0</v>
      </c>
      <c r="K107" s="31">
        <v>0</v>
      </c>
      <c r="L107" s="31">
        <v>0</v>
      </c>
    </row>
    <row r="108" spans="1:12" s="39" customFormat="1" x14ac:dyDescent="0.3">
      <c r="A108" s="38"/>
      <c r="B108" s="34"/>
      <c r="C108" s="34"/>
      <c r="D108" s="34"/>
      <c r="E108" s="6" t="s">
        <v>155</v>
      </c>
      <c r="F108" s="31"/>
      <c r="G108" s="31"/>
      <c r="H108" s="31"/>
      <c r="I108" s="31"/>
      <c r="J108" s="31"/>
      <c r="K108" s="31"/>
      <c r="L108" s="31"/>
    </row>
    <row r="109" spans="1:12" x14ac:dyDescent="0.3">
      <c r="A109" s="38">
        <v>2431</v>
      </c>
      <c r="B109" s="34" t="s">
        <v>9</v>
      </c>
      <c r="C109" s="34">
        <v>3</v>
      </c>
      <c r="D109" s="34">
        <v>1</v>
      </c>
      <c r="E109" s="6" t="s">
        <v>242</v>
      </c>
      <c r="F109" s="31">
        <f t="shared" ref="F109:F114" si="4">SUM(G109:H109)</f>
        <v>0</v>
      </c>
      <c r="G109" s="31"/>
      <c r="H109" s="31"/>
      <c r="I109" s="31">
        <v>0</v>
      </c>
      <c r="J109" s="31">
        <v>0</v>
      </c>
      <c r="K109" s="31">
        <v>0</v>
      </c>
      <c r="L109" s="31">
        <v>0</v>
      </c>
    </row>
    <row r="110" spans="1:12" x14ac:dyDescent="0.3">
      <c r="A110" s="38">
        <v>2432</v>
      </c>
      <c r="B110" s="34" t="s">
        <v>9</v>
      </c>
      <c r="C110" s="34">
        <v>3</v>
      </c>
      <c r="D110" s="34">
        <v>2</v>
      </c>
      <c r="E110" s="6" t="s">
        <v>243</v>
      </c>
      <c r="F110" s="31">
        <f t="shared" si="4"/>
        <v>0</v>
      </c>
      <c r="G110" s="31"/>
      <c r="H110" s="31"/>
      <c r="I110" s="31">
        <v>0</v>
      </c>
      <c r="J110" s="31">
        <v>0</v>
      </c>
      <c r="K110" s="31">
        <v>0</v>
      </c>
      <c r="L110" s="31">
        <v>0</v>
      </c>
    </row>
    <row r="111" spans="1:12" x14ac:dyDescent="0.3">
      <c r="A111" s="38">
        <v>2433</v>
      </c>
      <c r="B111" s="34" t="s">
        <v>9</v>
      </c>
      <c r="C111" s="34">
        <v>3</v>
      </c>
      <c r="D111" s="34">
        <v>3</v>
      </c>
      <c r="E111" s="6" t="s">
        <v>244</v>
      </c>
      <c r="F111" s="31">
        <f t="shared" si="4"/>
        <v>0</v>
      </c>
      <c r="G111" s="31"/>
      <c r="H111" s="31"/>
      <c r="I111" s="31">
        <v>0</v>
      </c>
      <c r="J111" s="31">
        <v>0</v>
      </c>
      <c r="K111" s="31">
        <v>0</v>
      </c>
      <c r="L111" s="31">
        <v>0</v>
      </c>
    </row>
    <row r="112" spans="1:12" x14ac:dyDescent="0.3">
      <c r="A112" s="38">
        <v>2434</v>
      </c>
      <c r="B112" s="34" t="s">
        <v>9</v>
      </c>
      <c r="C112" s="34">
        <v>3</v>
      </c>
      <c r="D112" s="34">
        <v>4</v>
      </c>
      <c r="E112" s="6" t="s">
        <v>245</v>
      </c>
      <c r="F112" s="31">
        <f t="shared" si="4"/>
        <v>0</v>
      </c>
      <c r="G112" s="31"/>
      <c r="H112" s="31"/>
      <c r="I112" s="31">
        <v>0</v>
      </c>
      <c r="J112" s="31">
        <v>0</v>
      </c>
      <c r="K112" s="31">
        <v>0</v>
      </c>
      <c r="L112" s="31">
        <v>0</v>
      </c>
    </row>
    <row r="113" spans="1:12" x14ac:dyDescent="0.3">
      <c r="A113" s="38">
        <v>2435</v>
      </c>
      <c r="B113" s="34" t="s">
        <v>9</v>
      </c>
      <c r="C113" s="34">
        <v>3</v>
      </c>
      <c r="D113" s="34">
        <v>5</v>
      </c>
      <c r="E113" s="6" t="s">
        <v>246</v>
      </c>
      <c r="F113" s="31">
        <f t="shared" si="4"/>
        <v>0</v>
      </c>
      <c r="G113" s="31"/>
      <c r="H113" s="31"/>
      <c r="I113" s="31">
        <v>0</v>
      </c>
      <c r="J113" s="31">
        <v>0</v>
      </c>
      <c r="K113" s="31">
        <v>0</v>
      </c>
      <c r="L113" s="31">
        <v>0</v>
      </c>
    </row>
    <row r="114" spans="1:12" x14ac:dyDescent="0.3">
      <c r="A114" s="38">
        <v>2436</v>
      </c>
      <c r="B114" s="34" t="s">
        <v>9</v>
      </c>
      <c r="C114" s="34">
        <v>3</v>
      </c>
      <c r="D114" s="34">
        <v>6</v>
      </c>
      <c r="E114" s="6" t="s">
        <v>247</v>
      </c>
      <c r="F114" s="31">
        <f t="shared" si="4"/>
        <v>0</v>
      </c>
      <c r="G114" s="31"/>
      <c r="H114" s="31"/>
      <c r="I114" s="31">
        <v>0</v>
      </c>
      <c r="J114" s="31">
        <v>0</v>
      </c>
      <c r="K114" s="31">
        <v>0</v>
      </c>
      <c r="L114" s="31">
        <v>0</v>
      </c>
    </row>
    <row r="115" spans="1:12" ht="27" x14ac:dyDescent="0.3">
      <c r="A115" s="38">
        <v>2440</v>
      </c>
      <c r="B115" s="34" t="s">
        <v>9</v>
      </c>
      <c r="C115" s="34">
        <v>4</v>
      </c>
      <c r="D115" s="34">
        <v>0</v>
      </c>
      <c r="E115" s="6" t="s">
        <v>248</v>
      </c>
      <c r="F115" s="31">
        <f>SUM(F117:F119)</f>
        <v>0</v>
      </c>
      <c r="G115" s="31">
        <f>SUM(G117:G119)</f>
        <v>0</v>
      </c>
      <c r="H115" s="31">
        <f>SUM(H117:H119)</f>
        <v>0</v>
      </c>
      <c r="I115" s="31">
        <v>0</v>
      </c>
      <c r="J115" s="31">
        <v>0</v>
      </c>
      <c r="K115" s="31">
        <v>0</v>
      </c>
      <c r="L115" s="31">
        <v>0</v>
      </c>
    </row>
    <row r="116" spans="1:12" s="39" customFormat="1" x14ac:dyDescent="0.3">
      <c r="A116" s="38"/>
      <c r="B116" s="34"/>
      <c r="C116" s="34"/>
      <c r="D116" s="34"/>
      <c r="E116" s="6" t="s">
        <v>155</v>
      </c>
      <c r="F116" s="31"/>
      <c r="G116" s="31"/>
      <c r="H116" s="31"/>
      <c r="I116" s="31"/>
      <c r="J116" s="31"/>
      <c r="K116" s="31"/>
      <c r="L116" s="31"/>
    </row>
    <row r="117" spans="1:12" ht="27" x14ac:dyDescent="0.3">
      <c r="A117" s="38">
        <v>2441</v>
      </c>
      <c r="B117" s="34" t="s">
        <v>9</v>
      </c>
      <c r="C117" s="34">
        <v>4</v>
      </c>
      <c r="D117" s="34">
        <v>1</v>
      </c>
      <c r="E117" s="6" t="s">
        <v>249</v>
      </c>
      <c r="F117" s="31">
        <f>SUM(G117:H117)</f>
        <v>0</v>
      </c>
      <c r="G117" s="31"/>
      <c r="H117" s="31"/>
      <c r="I117" s="31">
        <v>0</v>
      </c>
      <c r="J117" s="31">
        <v>0</v>
      </c>
      <c r="K117" s="31">
        <v>0</v>
      </c>
      <c r="L117" s="31">
        <v>0</v>
      </c>
    </row>
    <row r="118" spans="1:12" x14ac:dyDescent="0.3">
      <c r="A118" s="38">
        <v>2442</v>
      </c>
      <c r="B118" s="34" t="s">
        <v>9</v>
      </c>
      <c r="C118" s="34">
        <v>4</v>
      </c>
      <c r="D118" s="34">
        <v>2</v>
      </c>
      <c r="E118" s="6" t="s">
        <v>250</v>
      </c>
      <c r="F118" s="31">
        <f>SUM(G118:H118)</f>
        <v>0</v>
      </c>
      <c r="G118" s="31"/>
      <c r="H118" s="31"/>
      <c r="I118" s="31">
        <v>0</v>
      </c>
      <c r="J118" s="31">
        <v>0</v>
      </c>
      <c r="K118" s="31">
        <v>0</v>
      </c>
      <c r="L118" s="31">
        <v>0</v>
      </c>
    </row>
    <row r="119" spans="1:12" x14ac:dyDescent="0.3">
      <c r="A119" s="38">
        <v>2443</v>
      </c>
      <c r="B119" s="34" t="s">
        <v>9</v>
      </c>
      <c r="C119" s="34">
        <v>4</v>
      </c>
      <c r="D119" s="34">
        <v>3</v>
      </c>
      <c r="E119" s="6" t="s">
        <v>251</v>
      </c>
      <c r="F119" s="31">
        <f>SUM(G119:H119)</f>
        <v>0</v>
      </c>
      <c r="G119" s="31"/>
      <c r="H119" s="31"/>
      <c r="I119" s="31">
        <v>0</v>
      </c>
      <c r="J119" s="31">
        <v>0</v>
      </c>
      <c r="K119" s="31">
        <v>0</v>
      </c>
      <c r="L119" s="31">
        <v>0</v>
      </c>
    </row>
    <row r="120" spans="1:12" x14ac:dyDescent="0.3">
      <c r="A120" s="38">
        <v>2450</v>
      </c>
      <c r="B120" s="34" t="s">
        <v>9</v>
      </c>
      <c r="C120" s="34">
        <v>5</v>
      </c>
      <c r="D120" s="34">
        <v>0</v>
      </c>
      <c r="E120" s="6" t="s">
        <v>252</v>
      </c>
      <c r="F120" s="31">
        <f t="shared" ref="F120:L120" si="5">+F122</f>
        <v>4222030.8428221</v>
      </c>
      <c r="G120" s="31">
        <f t="shared" si="5"/>
        <v>333476.69999999995</v>
      </c>
      <c r="H120" s="31">
        <f t="shared" si="5"/>
        <v>3888554.1428220998</v>
      </c>
      <c r="I120" s="31">
        <f t="shared" si="5"/>
        <v>2305827.2375387177</v>
      </c>
      <c r="J120" s="31">
        <f t="shared" si="5"/>
        <v>2889452.3563637803</v>
      </c>
      <c r="K120" s="31">
        <f t="shared" si="5"/>
        <v>3579930.8428221052</v>
      </c>
      <c r="L120" s="31">
        <f t="shared" si="5"/>
        <v>4222030.8428221</v>
      </c>
    </row>
    <row r="121" spans="1:12" s="39" customFormat="1" x14ac:dyDescent="0.3">
      <c r="A121" s="38"/>
      <c r="B121" s="34"/>
      <c r="C121" s="34"/>
      <c r="D121" s="34"/>
      <c r="E121" s="6" t="s">
        <v>155</v>
      </c>
      <c r="F121" s="31"/>
      <c r="G121" s="31"/>
      <c r="H121" s="31"/>
      <c r="I121" s="31"/>
      <c r="J121" s="31"/>
      <c r="K121" s="31"/>
      <c r="L121" s="31"/>
    </row>
    <row r="122" spans="1:12" x14ac:dyDescent="0.3">
      <c r="A122" s="38">
        <v>2451</v>
      </c>
      <c r="B122" s="34" t="s">
        <v>9</v>
      </c>
      <c r="C122" s="34">
        <v>5</v>
      </c>
      <c r="D122" s="34">
        <v>1</v>
      </c>
      <c r="E122" s="6" t="s">
        <v>253</v>
      </c>
      <c r="F122" s="31">
        <f>+'4Gorcarakan ev tntesagitakan'!H281</f>
        <v>4222030.8428221</v>
      </c>
      <c r="G122" s="31">
        <f>+'4Gorcarakan ev tntesagitakan'!I281</f>
        <v>333476.69999999995</v>
      </c>
      <c r="H122" s="31">
        <f>+'4Gorcarakan ev tntesagitakan'!J281</f>
        <v>3888554.1428220998</v>
      </c>
      <c r="I122" s="31">
        <f>+'4Gorcarakan ev tntesagitakan'!K281</f>
        <v>2305827.2375387177</v>
      </c>
      <c r="J122" s="31">
        <f>+'4Gorcarakan ev tntesagitakan'!L281</f>
        <v>2889452.3563637803</v>
      </c>
      <c r="K122" s="31">
        <f>+'4Gorcarakan ev tntesagitakan'!M281</f>
        <v>3579930.8428221052</v>
      </c>
      <c r="L122" s="31">
        <f>+'4Gorcarakan ev tntesagitakan'!N281</f>
        <v>4222030.8428221</v>
      </c>
    </row>
    <row r="123" spans="1:12" x14ac:dyDescent="0.3">
      <c r="A123" s="38">
        <v>2452</v>
      </c>
      <c r="B123" s="34" t="s">
        <v>9</v>
      </c>
      <c r="C123" s="34">
        <v>5</v>
      </c>
      <c r="D123" s="34">
        <v>2</v>
      </c>
      <c r="E123" s="6" t="s">
        <v>254</v>
      </c>
      <c r="F123" s="31">
        <f>SUM(G123:H123)</f>
        <v>0</v>
      </c>
      <c r="G123" s="31"/>
      <c r="H123" s="31"/>
      <c r="I123" s="31">
        <v>0</v>
      </c>
      <c r="J123" s="31">
        <v>0</v>
      </c>
      <c r="K123" s="31">
        <v>0</v>
      </c>
      <c r="L123" s="31">
        <v>0</v>
      </c>
    </row>
    <row r="124" spans="1:12" x14ac:dyDescent="0.3">
      <c r="A124" s="38">
        <v>2453</v>
      </c>
      <c r="B124" s="34" t="s">
        <v>9</v>
      </c>
      <c r="C124" s="34">
        <v>5</v>
      </c>
      <c r="D124" s="34">
        <v>3</v>
      </c>
      <c r="E124" s="6" t="s">
        <v>255</v>
      </c>
      <c r="F124" s="31">
        <f>SUM(G124:H124)</f>
        <v>0</v>
      </c>
      <c r="G124" s="31"/>
      <c r="H124" s="31"/>
      <c r="I124" s="31">
        <v>0</v>
      </c>
      <c r="J124" s="31">
        <v>0</v>
      </c>
      <c r="K124" s="31">
        <v>0</v>
      </c>
      <c r="L124" s="31">
        <v>0</v>
      </c>
    </row>
    <row r="125" spans="1:12" x14ac:dyDescent="0.3">
      <c r="A125" s="38">
        <v>2454</v>
      </c>
      <c r="B125" s="34" t="s">
        <v>9</v>
      </c>
      <c r="C125" s="34">
        <v>5</v>
      </c>
      <c r="D125" s="34">
        <v>4</v>
      </c>
      <c r="E125" s="6" t="s">
        <v>256</v>
      </c>
      <c r="F125" s="31">
        <f>SUM(G125:H125)</f>
        <v>0</v>
      </c>
      <c r="G125" s="31"/>
      <c r="H125" s="31"/>
      <c r="I125" s="31">
        <v>0</v>
      </c>
      <c r="J125" s="31">
        <v>0</v>
      </c>
      <c r="K125" s="31">
        <v>0</v>
      </c>
      <c r="L125" s="31">
        <v>0</v>
      </c>
    </row>
    <row r="126" spans="1:12" x14ac:dyDescent="0.3">
      <c r="A126" s="38">
        <v>2455</v>
      </c>
      <c r="B126" s="34" t="s">
        <v>9</v>
      </c>
      <c r="C126" s="34">
        <v>5</v>
      </c>
      <c r="D126" s="34">
        <v>5</v>
      </c>
      <c r="E126" s="6" t="s">
        <v>257</v>
      </c>
      <c r="F126" s="31">
        <f>SUM(G126:H126)</f>
        <v>0</v>
      </c>
      <c r="G126" s="31"/>
      <c r="H126" s="31"/>
      <c r="I126" s="31">
        <v>0</v>
      </c>
      <c r="J126" s="31">
        <v>0</v>
      </c>
      <c r="K126" s="31">
        <v>0</v>
      </c>
      <c r="L126" s="31">
        <v>0</v>
      </c>
    </row>
    <row r="127" spans="1:12" x14ac:dyDescent="0.3">
      <c r="A127" s="38">
        <v>2460</v>
      </c>
      <c r="B127" s="34" t="s">
        <v>9</v>
      </c>
      <c r="C127" s="34">
        <v>6</v>
      </c>
      <c r="D127" s="34">
        <v>0</v>
      </c>
      <c r="E127" s="6" t="s">
        <v>258</v>
      </c>
      <c r="F127" s="31">
        <f>SUM(F129)</f>
        <v>0</v>
      </c>
      <c r="G127" s="31">
        <f>SUM(G129)</f>
        <v>0</v>
      </c>
      <c r="H127" s="31">
        <f>SUM(H129)</f>
        <v>0</v>
      </c>
      <c r="I127" s="31">
        <v>0</v>
      </c>
      <c r="J127" s="31">
        <v>0</v>
      </c>
      <c r="K127" s="31">
        <v>0</v>
      </c>
      <c r="L127" s="31">
        <v>0</v>
      </c>
    </row>
    <row r="128" spans="1:12" s="39" customFormat="1" x14ac:dyDescent="0.3">
      <c r="A128" s="38"/>
      <c r="B128" s="34"/>
      <c r="C128" s="34"/>
      <c r="D128" s="34"/>
      <c r="E128" s="6" t="s">
        <v>155</v>
      </c>
      <c r="F128" s="31"/>
      <c r="G128" s="31"/>
      <c r="H128" s="31"/>
      <c r="I128" s="31"/>
      <c r="J128" s="31"/>
      <c r="K128" s="31"/>
      <c r="L128" s="31"/>
    </row>
    <row r="129" spans="1:12" x14ac:dyDescent="0.3">
      <c r="A129" s="38">
        <v>2461</v>
      </c>
      <c r="B129" s="34" t="s">
        <v>9</v>
      </c>
      <c r="C129" s="34">
        <v>6</v>
      </c>
      <c r="D129" s="34">
        <v>1</v>
      </c>
      <c r="E129" s="6" t="s">
        <v>259</v>
      </c>
      <c r="F129" s="31">
        <f>SUM(G129:H129)</f>
        <v>0</v>
      </c>
      <c r="G129" s="31"/>
      <c r="H129" s="31"/>
      <c r="I129" s="31">
        <v>0</v>
      </c>
      <c r="J129" s="31">
        <v>0</v>
      </c>
      <c r="K129" s="31">
        <v>0</v>
      </c>
      <c r="L129" s="31">
        <v>0</v>
      </c>
    </row>
    <row r="130" spans="1:12" x14ac:dyDescent="0.3">
      <c r="A130" s="38">
        <v>2470</v>
      </c>
      <c r="B130" s="34" t="s">
        <v>9</v>
      </c>
      <c r="C130" s="34">
        <v>7</v>
      </c>
      <c r="D130" s="34">
        <v>0</v>
      </c>
      <c r="E130" s="6" t="s">
        <v>260</v>
      </c>
      <c r="F130" s="31">
        <f>SUM(F132:F135)</f>
        <v>0</v>
      </c>
      <c r="G130" s="31">
        <f>SUM(G132:G135)</f>
        <v>0</v>
      </c>
      <c r="H130" s="31">
        <f>SUM(H132:H135)</f>
        <v>0</v>
      </c>
      <c r="I130" s="31">
        <v>0</v>
      </c>
      <c r="J130" s="31">
        <v>0</v>
      </c>
      <c r="K130" s="31">
        <v>0</v>
      </c>
      <c r="L130" s="31">
        <v>0</v>
      </c>
    </row>
    <row r="131" spans="1:12" s="39" customFormat="1" x14ac:dyDescent="0.3">
      <c r="A131" s="38"/>
      <c r="B131" s="34"/>
      <c r="C131" s="34"/>
      <c r="D131" s="34"/>
      <c r="E131" s="6" t="s">
        <v>155</v>
      </c>
      <c r="F131" s="31"/>
      <c r="G131" s="31"/>
      <c r="H131" s="31"/>
      <c r="I131" s="31"/>
      <c r="J131" s="31"/>
      <c r="K131" s="31"/>
      <c r="L131" s="31"/>
    </row>
    <row r="132" spans="1:12" ht="27" x14ac:dyDescent="0.3">
      <c r="A132" s="38">
        <v>2471</v>
      </c>
      <c r="B132" s="34" t="s">
        <v>9</v>
      </c>
      <c r="C132" s="34">
        <v>7</v>
      </c>
      <c r="D132" s="34">
        <v>1</v>
      </c>
      <c r="E132" s="6" t="s">
        <v>261</v>
      </c>
      <c r="F132" s="31">
        <f>SUM(G132:H132)</f>
        <v>0</v>
      </c>
      <c r="G132" s="31"/>
      <c r="H132" s="31"/>
      <c r="I132" s="31">
        <v>0</v>
      </c>
      <c r="J132" s="31">
        <v>0</v>
      </c>
      <c r="K132" s="31">
        <v>0</v>
      </c>
      <c r="L132" s="31">
        <v>0</v>
      </c>
    </row>
    <row r="133" spans="1:12" x14ac:dyDescent="0.3">
      <c r="A133" s="38">
        <v>2472</v>
      </c>
      <c r="B133" s="34" t="s">
        <v>9</v>
      </c>
      <c r="C133" s="34">
        <v>7</v>
      </c>
      <c r="D133" s="34">
        <v>2</v>
      </c>
      <c r="E133" s="6" t="s">
        <v>262</v>
      </c>
      <c r="F133" s="31">
        <f>SUM(G133:H133)</f>
        <v>0</v>
      </c>
      <c r="G133" s="31"/>
      <c r="H133" s="31"/>
      <c r="I133" s="31">
        <v>0</v>
      </c>
      <c r="J133" s="31">
        <v>0</v>
      </c>
      <c r="K133" s="31">
        <v>0</v>
      </c>
      <c r="L133" s="31">
        <v>0</v>
      </c>
    </row>
    <row r="134" spans="1:12" x14ac:dyDescent="0.3">
      <c r="A134" s="38">
        <v>2473</v>
      </c>
      <c r="B134" s="34" t="s">
        <v>9</v>
      </c>
      <c r="C134" s="34">
        <v>7</v>
      </c>
      <c r="D134" s="34">
        <v>3</v>
      </c>
      <c r="E134" s="6" t="s">
        <v>263</v>
      </c>
      <c r="F134" s="31">
        <f>SUM(G134:H134)</f>
        <v>0</v>
      </c>
      <c r="G134" s="31"/>
      <c r="H134" s="31"/>
      <c r="I134" s="31">
        <v>0</v>
      </c>
      <c r="J134" s="31">
        <v>0</v>
      </c>
      <c r="K134" s="31">
        <v>0</v>
      </c>
      <c r="L134" s="31">
        <v>0</v>
      </c>
    </row>
    <row r="135" spans="1:12" x14ac:dyDescent="0.3">
      <c r="A135" s="38">
        <v>2474</v>
      </c>
      <c r="B135" s="34" t="s">
        <v>9</v>
      </c>
      <c r="C135" s="34">
        <v>7</v>
      </c>
      <c r="D135" s="34">
        <v>4</v>
      </c>
      <c r="E135" s="6" t="s">
        <v>264</v>
      </c>
      <c r="F135" s="31">
        <f>SUM(G135:H135)</f>
        <v>0</v>
      </c>
      <c r="G135" s="31"/>
      <c r="H135" s="31"/>
      <c r="I135" s="31">
        <v>0</v>
      </c>
      <c r="J135" s="31">
        <v>0</v>
      </c>
      <c r="K135" s="31">
        <v>0</v>
      </c>
      <c r="L135" s="31">
        <v>0</v>
      </c>
    </row>
    <row r="136" spans="1:12" ht="27" x14ac:dyDescent="0.3">
      <c r="A136" s="38">
        <v>2480</v>
      </c>
      <c r="B136" s="34" t="s">
        <v>9</v>
      </c>
      <c r="C136" s="34">
        <v>8</v>
      </c>
      <c r="D136" s="34">
        <v>0</v>
      </c>
      <c r="E136" s="6" t="s">
        <v>265</v>
      </c>
      <c r="F136" s="31">
        <f>SUM(F138:F144)</f>
        <v>0</v>
      </c>
      <c r="G136" s="31">
        <f>SUM(G138:G144)</f>
        <v>0</v>
      </c>
      <c r="H136" s="31">
        <f>SUM(H138:H144)</f>
        <v>0</v>
      </c>
      <c r="I136" s="31">
        <v>0</v>
      </c>
      <c r="J136" s="31">
        <v>0</v>
      </c>
      <c r="K136" s="31">
        <v>0</v>
      </c>
      <c r="L136" s="31">
        <v>0</v>
      </c>
    </row>
    <row r="137" spans="1:12" s="39" customFormat="1" x14ac:dyDescent="0.3">
      <c r="A137" s="38"/>
      <c r="B137" s="34"/>
      <c r="C137" s="34"/>
      <c r="D137" s="34"/>
      <c r="E137" s="6" t="s">
        <v>155</v>
      </c>
      <c r="F137" s="31"/>
      <c r="G137" s="31"/>
      <c r="H137" s="31"/>
      <c r="I137" s="31"/>
      <c r="J137" s="31"/>
      <c r="K137" s="31"/>
      <c r="L137" s="31"/>
    </row>
    <row r="138" spans="1:12" ht="40.5" x14ac:dyDescent="0.3">
      <c r="A138" s="38">
        <v>2481</v>
      </c>
      <c r="B138" s="34" t="s">
        <v>9</v>
      </c>
      <c r="C138" s="34">
        <v>8</v>
      </c>
      <c r="D138" s="34">
        <v>1</v>
      </c>
      <c r="E138" s="6" t="s">
        <v>266</v>
      </c>
      <c r="F138" s="31">
        <f t="shared" ref="F138:F144" si="6">SUM(G138:H138)</f>
        <v>0</v>
      </c>
      <c r="G138" s="31"/>
      <c r="H138" s="31"/>
      <c r="I138" s="31">
        <v>0</v>
      </c>
      <c r="J138" s="31">
        <v>0</v>
      </c>
      <c r="K138" s="31">
        <v>0</v>
      </c>
      <c r="L138" s="31">
        <v>0</v>
      </c>
    </row>
    <row r="139" spans="1:12" ht="40.5" x14ac:dyDescent="0.3">
      <c r="A139" s="38">
        <v>2482</v>
      </c>
      <c r="B139" s="34" t="s">
        <v>9</v>
      </c>
      <c r="C139" s="34">
        <v>8</v>
      </c>
      <c r="D139" s="34">
        <v>2</v>
      </c>
      <c r="E139" s="6" t="s">
        <v>267</v>
      </c>
      <c r="F139" s="31">
        <f t="shared" si="6"/>
        <v>0</v>
      </c>
      <c r="G139" s="31"/>
      <c r="H139" s="31"/>
      <c r="I139" s="31">
        <v>0</v>
      </c>
      <c r="J139" s="31">
        <v>0</v>
      </c>
      <c r="K139" s="31">
        <v>0</v>
      </c>
      <c r="L139" s="31">
        <v>0</v>
      </c>
    </row>
    <row r="140" spans="1:12" ht="27" x14ac:dyDescent="0.3">
      <c r="A140" s="38">
        <v>2483</v>
      </c>
      <c r="B140" s="34" t="s">
        <v>9</v>
      </c>
      <c r="C140" s="34">
        <v>8</v>
      </c>
      <c r="D140" s="34">
        <v>3</v>
      </c>
      <c r="E140" s="6" t="s">
        <v>268</v>
      </c>
      <c r="F140" s="31">
        <f t="shared" si="6"/>
        <v>0</v>
      </c>
      <c r="G140" s="31"/>
      <c r="H140" s="31"/>
      <c r="I140" s="31">
        <v>0</v>
      </c>
      <c r="J140" s="31">
        <v>0</v>
      </c>
      <c r="K140" s="31">
        <v>0</v>
      </c>
      <c r="L140" s="31">
        <v>0</v>
      </c>
    </row>
    <row r="141" spans="1:12" ht="40.5" x14ac:dyDescent="0.3">
      <c r="A141" s="38">
        <v>2484</v>
      </c>
      <c r="B141" s="34" t="s">
        <v>9</v>
      </c>
      <c r="C141" s="34">
        <v>8</v>
      </c>
      <c r="D141" s="34">
        <v>4</v>
      </c>
      <c r="E141" s="6" t="s">
        <v>269</v>
      </c>
      <c r="F141" s="31">
        <f t="shared" si="6"/>
        <v>0</v>
      </c>
      <c r="G141" s="31"/>
      <c r="H141" s="31"/>
      <c r="I141" s="31">
        <v>0</v>
      </c>
      <c r="J141" s="31">
        <v>0</v>
      </c>
      <c r="K141" s="31">
        <v>0</v>
      </c>
      <c r="L141" s="31">
        <v>0</v>
      </c>
    </row>
    <row r="142" spans="1:12" ht="27" x14ac:dyDescent="0.3">
      <c r="A142" s="38">
        <v>2485</v>
      </c>
      <c r="B142" s="34" t="s">
        <v>9</v>
      </c>
      <c r="C142" s="34">
        <v>8</v>
      </c>
      <c r="D142" s="34">
        <v>5</v>
      </c>
      <c r="E142" s="6" t="s">
        <v>270</v>
      </c>
      <c r="F142" s="31">
        <f t="shared" si="6"/>
        <v>0</v>
      </c>
      <c r="G142" s="31"/>
      <c r="H142" s="31"/>
      <c r="I142" s="31">
        <v>0</v>
      </c>
      <c r="J142" s="31">
        <v>0</v>
      </c>
      <c r="K142" s="31">
        <v>0</v>
      </c>
      <c r="L142" s="31">
        <v>0</v>
      </c>
    </row>
    <row r="143" spans="1:12" ht="27" x14ac:dyDescent="0.3">
      <c r="A143" s="38">
        <v>2486</v>
      </c>
      <c r="B143" s="34" t="s">
        <v>9</v>
      </c>
      <c r="C143" s="34">
        <v>8</v>
      </c>
      <c r="D143" s="34">
        <v>6</v>
      </c>
      <c r="E143" s="6" t="s">
        <v>271</v>
      </c>
      <c r="F143" s="31">
        <f t="shared" si="6"/>
        <v>0</v>
      </c>
      <c r="G143" s="31"/>
      <c r="H143" s="31"/>
      <c r="I143" s="31">
        <v>0</v>
      </c>
      <c r="J143" s="31">
        <v>0</v>
      </c>
      <c r="K143" s="31">
        <v>0</v>
      </c>
      <c r="L143" s="31">
        <v>0</v>
      </c>
    </row>
    <row r="144" spans="1:12" ht="27" x14ac:dyDescent="0.3">
      <c r="A144" s="38">
        <v>2487</v>
      </c>
      <c r="B144" s="34" t="s">
        <v>9</v>
      </c>
      <c r="C144" s="34">
        <v>8</v>
      </c>
      <c r="D144" s="34">
        <v>7</v>
      </c>
      <c r="E144" s="6" t="s">
        <v>272</v>
      </c>
      <c r="F144" s="31">
        <f t="shared" si="6"/>
        <v>0</v>
      </c>
      <c r="G144" s="31"/>
      <c r="H144" s="31"/>
      <c r="I144" s="31">
        <v>0</v>
      </c>
      <c r="J144" s="31">
        <v>0</v>
      </c>
      <c r="K144" s="31">
        <v>0</v>
      </c>
      <c r="L144" s="31">
        <v>0</v>
      </c>
    </row>
    <row r="145" spans="1:12" ht="27" x14ac:dyDescent="0.3">
      <c r="A145" s="38">
        <v>2490</v>
      </c>
      <c r="B145" s="34" t="s">
        <v>9</v>
      </c>
      <c r="C145" s="34">
        <v>9</v>
      </c>
      <c r="D145" s="34">
        <v>0</v>
      </c>
      <c r="E145" s="6" t="s">
        <v>273</v>
      </c>
      <c r="F145" s="31">
        <f>+F147</f>
        <v>-2500000</v>
      </c>
      <c r="G145" s="31"/>
      <c r="H145" s="31">
        <f>+H147</f>
        <v>-2500000</v>
      </c>
      <c r="I145" s="31">
        <f>+I147</f>
        <v>-1059682.5396825401</v>
      </c>
      <c r="J145" s="31">
        <f>+J147</f>
        <v>-1250000</v>
      </c>
      <c r="K145" s="31">
        <f>+K147</f>
        <v>-1875000</v>
      </c>
      <c r="L145" s="31">
        <f>+L147</f>
        <v>-2500000</v>
      </c>
    </row>
    <row r="146" spans="1:12" s="39" customFormat="1" x14ac:dyDescent="0.3">
      <c r="A146" s="38"/>
      <c r="B146" s="34"/>
      <c r="C146" s="34"/>
      <c r="D146" s="34"/>
      <c r="E146" s="6" t="s">
        <v>155</v>
      </c>
      <c r="F146" s="31"/>
      <c r="G146" s="31"/>
      <c r="H146" s="31"/>
      <c r="I146" s="31"/>
      <c r="J146" s="31"/>
      <c r="K146" s="31"/>
      <c r="L146" s="31"/>
    </row>
    <row r="147" spans="1:12" ht="27" x14ac:dyDescent="0.3">
      <c r="A147" s="38">
        <v>2491</v>
      </c>
      <c r="B147" s="34" t="s">
        <v>9</v>
      </c>
      <c r="C147" s="34">
        <v>9</v>
      </c>
      <c r="D147" s="34">
        <v>1</v>
      </c>
      <c r="E147" s="6" t="s">
        <v>273</v>
      </c>
      <c r="F147" s="31">
        <f>+'4Gorcarakan ev tntesagitakan'!H350</f>
        <v>-2500000</v>
      </c>
      <c r="G147" s="31"/>
      <c r="H147" s="31">
        <f>+'4Gorcarakan ev tntesagitakan'!J350</f>
        <v>-2500000</v>
      </c>
      <c r="I147" s="31">
        <f>+'4Gorcarakan ev tntesagitakan'!K350</f>
        <v>-1059682.5396825401</v>
      </c>
      <c r="J147" s="31">
        <f>+'4Gorcarakan ev tntesagitakan'!L350</f>
        <v>-1250000</v>
      </c>
      <c r="K147" s="31">
        <f>+'4Gorcarakan ev tntesagitakan'!M350</f>
        <v>-1875000</v>
      </c>
      <c r="L147" s="31">
        <f>+'4Gorcarakan ev tntesagitakan'!N350</f>
        <v>-2500000</v>
      </c>
    </row>
    <row r="148" spans="1:12" s="36" customFormat="1" ht="40.5" x14ac:dyDescent="0.25">
      <c r="A148" s="38">
        <v>2500</v>
      </c>
      <c r="B148" s="34" t="s">
        <v>10</v>
      </c>
      <c r="C148" s="34">
        <v>0</v>
      </c>
      <c r="D148" s="34">
        <v>0</v>
      </c>
      <c r="E148" s="6" t="s">
        <v>274</v>
      </c>
      <c r="F148" s="31">
        <f>+F150+F153+F156+F159+F162+F165</f>
        <v>1417809.101</v>
      </c>
      <c r="G148" s="31">
        <f t="shared" ref="G148:L148" si="7">+G150+G153+G156+G159+G162+G165</f>
        <v>1202809.101</v>
      </c>
      <c r="H148" s="31">
        <f t="shared" si="7"/>
        <v>215000</v>
      </c>
      <c r="I148" s="31">
        <f t="shared" si="7"/>
        <v>351208.75179364602</v>
      </c>
      <c r="J148" s="31">
        <f t="shared" si="7"/>
        <v>697274.21211110568</v>
      </c>
      <c r="K148" s="31">
        <f t="shared" si="7"/>
        <v>1050501.6565555478</v>
      </c>
      <c r="L148" s="31">
        <f t="shared" si="7"/>
        <v>1417809.101</v>
      </c>
    </row>
    <row r="149" spans="1:12" x14ac:dyDescent="0.3">
      <c r="A149" s="33"/>
      <c r="B149" s="34"/>
      <c r="C149" s="34"/>
      <c r="D149" s="34"/>
      <c r="E149" s="6" t="s">
        <v>153</v>
      </c>
      <c r="F149" s="31"/>
      <c r="G149" s="31"/>
      <c r="H149" s="31"/>
      <c r="I149" s="31"/>
      <c r="J149" s="31"/>
      <c r="K149" s="31"/>
      <c r="L149" s="31"/>
    </row>
    <row r="150" spans="1:12" x14ac:dyDescent="0.3">
      <c r="A150" s="38">
        <v>2510</v>
      </c>
      <c r="B150" s="34" t="s">
        <v>10</v>
      </c>
      <c r="C150" s="34">
        <v>1</v>
      </c>
      <c r="D150" s="34">
        <v>0</v>
      </c>
      <c r="E150" s="6" t="s">
        <v>275</v>
      </c>
      <c r="F150" s="31">
        <f>+F152</f>
        <v>989729.10100000002</v>
      </c>
      <c r="G150" s="31">
        <f t="shared" ref="G150:L150" si="8">+G152</f>
        <v>985729.10100000002</v>
      </c>
      <c r="H150" s="31">
        <f t="shared" si="8"/>
        <v>4000</v>
      </c>
      <c r="I150" s="31">
        <f t="shared" si="8"/>
        <v>247200.65655555078</v>
      </c>
      <c r="J150" s="31">
        <f t="shared" si="8"/>
        <v>487250.08512697869</v>
      </c>
      <c r="K150" s="31">
        <f t="shared" si="8"/>
        <v>731449.5930634843</v>
      </c>
      <c r="L150" s="31">
        <f t="shared" si="8"/>
        <v>989729.10100000002</v>
      </c>
    </row>
    <row r="151" spans="1:12" s="39" customFormat="1" x14ac:dyDescent="0.3">
      <c r="A151" s="38"/>
      <c r="B151" s="34"/>
      <c r="C151" s="34"/>
      <c r="D151" s="34"/>
      <c r="E151" s="6" t="s">
        <v>155</v>
      </c>
      <c r="F151" s="31"/>
      <c r="G151" s="31"/>
      <c r="H151" s="31"/>
      <c r="I151" s="31"/>
      <c r="J151" s="31"/>
      <c r="K151" s="31"/>
      <c r="L151" s="31"/>
    </row>
    <row r="152" spans="1:12" x14ac:dyDescent="0.3">
      <c r="A152" s="38">
        <v>2511</v>
      </c>
      <c r="B152" s="34" t="s">
        <v>10</v>
      </c>
      <c r="C152" s="34">
        <v>1</v>
      </c>
      <c r="D152" s="34">
        <v>1</v>
      </c>
      <c r="E152" s="6" t="s">
        <v>275</v>
      </c>
      <c r="F152" s="31">
        <f>+'4Gorcarakan ev tntesagitakan'!H358</f>
        <v>989729.10100000002</v>
      </c>
      <c r="G152" s="31">
        <f>+'4Gorcarakan ev tntesagitakan'!I358</f>
        <v>985729.10100000002</v>
      </c>
      <c r="H152" s="31">
        <f>+'4Gorcarakan ev tntesagitakan'!J358</f>
        <v>4000</v>
      </c>
      <c r="I152" s="31">
        <f>+'4Gorcarakan ev tntesagitakan'!K358</f>
        <v>247200.65655555078</v>
      </c>
      <c r="J152" s="31">
        <f>+'4Gorcarakan ev tntesagitakan'!L358</f>
        <v>487250.08512697869</v>
      </c>
      <c r="K152" s="31">
        <f>+'4Gorcarakan ev tntesagitakan'!M358</f>
        <v>731449.5930634843</v>
      </c>
      <c r="L152" s="31">
        <f>+'4Gorcarakan ev tntesagitakan'!N358</f>
        <v>989729.10100000002</v>
      </c>
    </row>
    <row r="153" spans="1:12" x14ac:dyDescent="0.3">
      <c r="A153" s="38">
        <v>2520</v>
      </c>
      <c r="B153" s="34" t="s">
        <v>10</v>
      </c>
      <c r="C153" s="34">
        <v>2</v>
      </c>
      <c r="D153" s="34">
        <v>0</v>
      </c>
      <c r="E153" s="6" t="s">
        <v>276</v>
      </c>
      <c r="F153" s="31">
        <f>SUM(F155)</f>
        <v>0</v>
      </c>
      <c r="G153" s="31">
        <f>SUM(G155)</f>
        <v>0</v>
      </c>
      <c r="H153" s="31">
        <f>SUM(H155)</f>
        <v>0</v>
      </c>
      <c r="I153" s="31">
        <v>0</v>
      </c>
      <c r="J153" s="31">
        <v>0</v>
      </c>
      <c r="K153" s="31">
        <v>0</v>
      </c>
      <c r="L153" s="31">
        <v>0</v>
      </c>
    </row>
    <row r="154" spans="1:12" s="39" customFormat="1" x14ac:dyDescent="0.3">
      <c r="A154" s="38"/>
      <c r="B154" s="34"/>
      <c r="C154" s="34"/>
      <c r="D154" s="34"/>
      <c r="E154" s="6" t="s">
        <v>155</v>
      </c>
      <c r="F154" s="31"/>
      <c r="G154" s="31"/>
      <c r="H154" s="31"/>
      <c r="I154" s="31"/>
      <c r="J154" s="31"/>
      <c r="K154" s="31"/>
      <c r="L154" s="31"/>
    </row>
    <row r="155" spans="1:12" x14ac:dyDescent="0.3">
      <c r="A155" s="38">
        <v>2521</v>
      </c>
      <c r="B155" s="34" t="s">
        <v>10</v>
      </c>
      <c r="C155" s="34">
        <v>2</v>
      </c>
      <c r="D155" s="34">
        <v>1</v>
      </c>
      <c r="E155" s="6" t="s">
        <v>277</v>
      </c>
      <c r="F155" s="31">
        <f>SUM(G155:H155)</f>
        <v>0</v>
      </c>
      <c r="G155" s="31"/>
      <c r="H155" s="31"/>
      <c r="I155" s="31">
        <v>0</v>
      </c>
      <c r="J155" s="31">
        <v>0</v>
      </c>
      <c r="K155" s="31">
        <v>0</v>
      </c>
      <c r="L155" s="31">
        <v>0</v>
      </c>
    </row>
    <row r="156" spans="1:12" x14ac:dyDescent="0.3">
      <c r="A156" s="38">
        <v>2530</v>
      </c>
      <c r="B156" s="34" t="s">
        <v>10</v>
      </c>
      <c r="C156" s="34">
        <v>3</v>
      </c>
      <c r="D156" s="34">
        <v>0</v>
      </c>
      <c r="E156" s="6" t="s">
        <v>278</v>
      </c>
      <c r="F156" s="31">
        <f>SUM(F158)</f>
        <v>0</v>
      </c>
      <c r="G156" s="31">
        <f>SUM(G158)</f>
        <v>0</v>
      </c>
      <c r="H156" s="31">
        <f>SUM(H158)</f>
        <v>0</v>
      </c>
      <c r="I156" s="31">
        <v>0</v>
      </c>
      <c r="J156" s="31">
        <v>0</v>
      </c>
      <c r="K156" s="31">
        <v>0</v>
      </c>
      <c r="L156" s="31">
        <v>0</v>
      </c>
    </row>
    <row r="157" spans="1:12" s="39" customFormat="1" x14ac:dyDescent="0.3">
      <c r="A157" s="38"/>
      <c r="B157" s="34"/>
      <c r="C157" s="34"/>
      <c r="D157" s="34"/>
      <c r="E157" s="6" t="s">
        <v>155</v>
      </c>
      <c r="F157" s="31"/>
      <c r="G157" s="31"/>
      <c r="H157" s="31"/>
      <c r="I157" s="31"/>
      <c r="J157" s="31"/>
      <c r="K157" s="31"/>
      <c r="L157" s="31"/>
    </row>
    <row r="158" spans="1:12" x14ac:dyDescent="0.3">
      <c r="A158" s="38">
        <v>2531</v>
      </c>
      <c r="B158" s="34" t="s">
        <v>10</v>
      </c>
      <c r="C158" s="34">
        <v>3</v>
      </c>
      <c r="D158" s="34">
        <v>1</v>
      </c>
      <c r="E158" s="6" t="s">
        <v>278</v>
      </c>
      <c r="F158" s="31">
        <f>SUM(G158:H158)</f>
        <v>0</v>
      </c>
      <c r="G158" s="31"/>
      <c r="H158" s="31"/>
      <c r="I158" s="31">
        <v>0</v>
      </c>
      <c r="J158" s="31">
        <v>0</v>
      </c>
      <c r="K158" s="31">
        <v>0</v>
      </c>
      <c r="L158" s="31">
        <v>0</v>
      </c>
    </row>
    <row r="159" spans="1:12" ht="27" x14ac:dyDescent="0.3">
      <c r="A159" s="38">
        <v>2540</v>
      </c>
      <c r="B159" s="34" t="s">
        <v>10</v>
      </c>
      <c r="C159" s="34">
        <v>4</v>
      </c>
      <c r="D159" s="34">
        <v>0</v>
      </c>
      <c r="E159" s="6" t="s">
        <v>279</v>
      </c>
      <c r="F159" s="31">
        <f>SUM(F161)</f>
        <v>0</v>
      </c>
      <c r="G159" s="31">
        <f>SUM(G161)</f>
        <v>0</v>
      </c>
      <c r="H159" s="31">
        <f>SUM(H161)</f>
        <v>0</v>
      </c>
      <c r="I159" s="31">
        <v>0</v>
      </c>
      <c r="J159" s="31">
        <v>0</v>
      </c>
      <c r="K159" s="31">
        <v>0</v>
      </c>
      <c r="L159" s="31">
        <v>0</v>
      </c>
    </row>
    <row r="160" spans="1:12" s="39" customFormat="1" x14ac:dyDescent="0.3">
      <c r="A160" s="38"/>
      <c r="B160" s="34"/>
      <c r="C160" s="34"/>
      <c r="D160" s="34"/>
      <c r="E160" s="6" t="s">
        <v>155</v>
      </c>
      <c r="F160" s="31"/>
      <c r="G160" s="31"/>
      <c r="H160" s="31"/>
      <c r="I160" s="31"/>
      <c r="J160" s="31"/>
      <c r="K160" s="31"/>
      <c r="L160" s="31"/>
    </row>
    <row r="161" spans="1:12" ht="27" x14ac:dyDescent="0.3">
      <c r="A161" s="38">
        <v>2541</v>
      </c>
      <c r="B161" s="34" t="s">
        <v>10</v>
      </c>
      <c r="C161" s="34">
        <v>4</v>
      </c>
      <c r="D161" s="34">
        <v>1</v>
      </c>
      <c r="E161" s="6" t="s">
        <v>279</v>
      </c>
      <c r="F161" s="31">
        <f>SUM(G161:H161)</f>
        <v>0</v>
      </c>
      <c r="G161" s="31"/>
      <c r="H161" s="31"/>
      <c r="I161" s="31">
        <v>0</v>
      </c>
      <c r="J161" s="31">
        <v>0</v>
      </c>
      <c r="K161" s="31">
        <v>0</v>
      </c>
      <c r="L161" s="31">
        <v>0</v>
      </c>
    </row>
    <row r="162" spans="1:12" ht="27" x14ac:dyDescent="0.3">
      <c r="A162" s="38">
        <v>2550</v>
      </c>
      <c r="B162" s="34" t="s">
        <v>10</v>
      </c>
      <c r="C162" s="34">
        <v>5</v>
      </c>
      <c r="D162" s="34">
        <v>0</v>
      </c>
      <c r="E162" s="6" t="s">
        <v>280</v>
      </c>
      <c r="F162" s="31">
        <f>SUM(F164)</f>
        <v>0</v>
      </c>
      <c r="G162" s="31">
        <f>SUM(G164)</f>
        <v>0</v>
      </c>
      <c r="H162" s="31">
        <f>SUM(H164)</f>
        <v>0</v>
      </c>
      <c r="I162" s="31">
        <v>0</v>
      </c>
      <c r="J162" s="31">
        <v>0</v>
      </c>
      <c r="K162" s="31">
        <v>0</v>
      </c>
      <c r="L162" s="31">
        <v>0</v>
      </c>
    </row>
    <row r="163" spans="1:12" s="39" customFormat="1" x14ac:dyDescent="0.3">
      <c r="A163" s="38"/>
      <c r="B163" s="34"/>
      <c r="C163" s="34"/>
      <c r="D163" s="34"/>
      <c r="E163" s="6" t="s">
        <v>155</v>
      </c>
      <c r="F163" s="31"/>
      <c r="G163" s="31"/>
      <c r="H163" s="31"/>
      <c r="I163" s="31"/>
      <c r="J163" s="31"/>
      <c r="K163" s="31"/>
      <c r="L163" s="31"/>
    </row>
    <row r="164" spans="1:12" ht="27" x14ac:dyDescent="0.3">
      <c r="A164" s="38">
        <v>2551</v>
      </c>
      <c r="B164" s="34" t="s">
        <v>10</v>
      </c>
      <c r="C164" s="34">
        <v>5</v>
      </c>
      <c r="D164" s="34">
        <v>1</v>
      </c>
      <c r="E164" s="6" t="s">
        <v>280</v>
      </c>
      <c r="F164" s="31">
        <f>SUM(G164:H164)</f>
        <v>0</v>
      </c>
      <c r="G164" s="31"/>
      <c r="H164" s="31"/>
      <c r="I164" s="31">
        <v>0</v>
      </c>
      <c r="J164" s="31">
        <v>0</v>
      </c>
      <c r="K164" s="31">
        <v>0</v>
      </c>
      <c r="L164" s="31">
        <v>0</v>
      </c>
    </row>
    <row r="165" spans="1:12" ht="27" x14ac:dyDescent="0.3">
      <c r="A165" s="38">
        <v>2560</v>
      </c>
      <c r="B165" s="34" t="s">
        <v>10</v>
      </c>
      <c r="C165" s="34">
        <v>6</v>
      </c>
      <c r="D165" s="34">
        <v>0</v>
      </c>
      <c r="E165" s="6" t="s">
        <v>281</v>
      </c>
      <c r="F165" s="31">
        <f>+F167</f>
        <v>428080</v>
      </c>
      <c r="G165" s="31">
        <f t="shared" ref="G165:L165" si="9">+G167</f>
        <v>217080</v>
      </c>
      <c r="H165" s="31">
        <f t="shared" si="9"/>
        <v>211000</v>
      </c>
      <c r="I165" s="31">
        <f t="shared" si="9"/>
        <v>104008.09523809525</v>
      </c>
      <c r="J165" s="31">
        <f t="shared" si="9"/>
        <v>210024.12698412698</v>
      </c>
      <c r="K165" s="31">
        <f t="shared" si="9"/>
        <v>319052.06349206343</v>
      </c>
      <c r="L165" s="31">
        <f t="shared" si="9"/>
        <v>428080</v>
      </c>
    </row>
    <row r="166" spans="1:12" s="39" customFormat="1" x14ac:dyDescent="0.3">
      <c r="A166" s="38"/>
      <c r="B166" s="34"/>
      <c r="C166" s="34"/>
      <c r="D166" s="34"/>
      <c r="E166" s="6" t="s">
        <v>155</v>
      </c>
      <c r="F166" s="31"/>
      <c r="G166" s="31"/>
      <c r="H166" s="31"/>
      <c r="I166" s="31"/>
      <c r="J166" s="31"/>
      <c r="K166" s="31"/>
      <c r="L166" s="31"/>
    </row>
    <row r="167" spans="1:12" ht="27" x14ac:dyDescent="0.3">
      <c r="A167" s="38">
        <v>2561</v>
      </c>
      <c r="B167" s="34" t="s">
        <v>10</v>
      </c>
      <c r="C167" s="34">
        <v>6</v>
      </c>
      <c r="D167" s="34">
        <v>1</v>
      </c>
      <c r="E167" s="6" t="s">
        <v>281</v>
      </c>
      <c r="F167" s="31">
        <f>+'4Gorcarakan ev tntesagitakan'!H398</f>
        <v>428080</v>
      </c>
      <c r="G167" s="31">
        <f>+'4Gorcarakan ev tntesagitakan'!I398</f>
        <v>217080</v>
      </c>
      <c r="H167" s="31">
        <f>+'4Gorcarakan ev tntesagitakan'!J398</f>
        <v>211000</v>
      </c>
      <c r="I167" s="31">
        <f>+'4Gorcarakan ev tntesagitakan'!K398</f>
        <v>104008.09523809525</v>
      </c>
      <c r="J167" s="31">
        <f>+'4Gorcarakan ev tntesagitakan'!L398</f>
        <v>210024.12698412698</v>
      </c>
      <c r="K167" s="31">
        <f>+'4Gorcarakan ev tntesagitakan'!M398</f>
        <v>319052.06349206343</v>
      </c>
      <c r="L167" s="31">
        <f>+'4Gorcarakan ev tntesagitakan'!N398</f>
        <v>428080</v>
      </c>
    </row>
    <row r="168" spans="1:12" s="36" customFormat="1" ht="54" x14ac:dyDescent="0.25">
      <c r="A168" s="38">
        <v>2600</v>
      </c>
      <c r="B168" s="34" t="s">
        <v>11</v>
      </c>
      <c r="C168" s="34">
        <v>0</v>
      </c>
      <c r="D168" s="34">
        <v>0</v>
      </c>
      <c r="E168" s="6" t="s">
        <v>282</v>
      </c>
      <c r="F168" s="31">
        <f>+F170+F173+F176+F179+F182+F185</f>
        <v>2151159.3878379697</v>
      </c>
      <c r="G168" s="31">
        <f t="shared" ref="G168:L168" si="10">+G170+G173+G176+G179+G182+G185</f>
        <v>531432.63100000005</v>
      </c>
      <c r="H168" s="31">
        <f t="shared" si="10"/>
        <v>1619726.7568379699</v>
      </c>
      <c r="I168" s="31">
        <f t="shared" si="10"/>
        <v>1399531.6492207863</v>
      </c>
      <c r="J168" s="31">
        <f t="shared" si="10"/>
        <v>1660431.7783833728</v>
      </c>
      <c r="K168" s="31">
        <f t="shared" si="10"/>
        <v>1915795.5831106764</v>
      </c>
      <c r="L168" s="31">
        <f t="shared" si="10"/>
        <v>2151159.3878379697</v>
      </c>
    </row>
    <row r="169" spans="1:12" x14ac:dyDescent="0.3">
      <c r="A169" s="33"/>
      <c r="B169" s="34"/>
      <c r="C169" s="34"/>
      <c r="D169" s="34"/>
      <c r="E169" s="6" t="s">
        <v>153</v>
      </c>
      <c r="F169" s="31"/>
      <c r="G169" s="31"/>
      <c r="H169" s="31"/>
      <c r="I169" s="31"/>
      <c r="J169" s="31"/>
      <c r="K169" s="31"/>
      <c r="L169" s="31"/>
    </row>
    <row r="170" spans="1:12" x14ac:dyDescent="0.3">
      <c r="A170" s="38">
        <v>2610</v>
      </c>
      <c r="B170" s="34" t="s">
        <v>11</v>
      </c>
      <c r="C170" s="34">
        <v>1</v>
      </c>
      <c r="D170" s="34">
        <v>0</v>
      </c>
      <c r="E170" s="6" t="s">
        <v>283</v>
      </c>
      <c r="F170" s="31">
        <f>SUM(F172)</f>
        <v>0</v>
      </c>
      <c r="G170" s="31">
        <f>SUM(G172)</f>
        <v>0</v>
      </c>
      <c r="H170" s="31">
        <f>SUM(H172)</f>
        <v>0</v>
      </c>
      <c r="I170" s="31">
        <v>0</v>
      </c>
      <c r="J170" s="31">
        <v>0</v>
      </c>
      <c r="K170" s="31">
        <v>0</v>
      </c>
      <c r="L170" s="31">
        <v>0</v>
      </c>
    </row>
    <row r="171" spans="1:12" s="39" customFormat="1" x14ac:dyDescent="0.3">
      <c r="A171" s="38"/>
      <c r="B171" s="34"/>
      <c r="C171" s="34"/>
      <c r="D171" s="34"/>
      <c r="E171" s="6" t="s">
        <v>155</v>
      </c>
      <c r="F171" s="31"/>
      <c r="G171" s="31"/>
      <c r="H171" s="31"/>
      <c r="I171" s="31"/>
      <c r="J171" s="31"/>
      <c r="K171" s="31"/>
      <c r="L171" s="31"/>
    </row>
    <row r="172" spans="1:12" x14ac:dyDescent="0.3">
      <c r="A172" s="38">
        <v>2611</v>
      </c>
      <c r="B172" s="34" t="s">
        <v>11</v>
      </c>
      <c r="C172" s="34">
        <v>1</v>
      </c>
      <c r="D172" s="34">
        <v>1</v>
      </c>
      <c r="E172" s="6" t="s">
        <v>284</v>
      </c>
      <c r="F172" s="31">
        <f>SUM(G172:H172)</f>
        <v>0</v>
      </c>
      <c r="G172" s="31"/>
      <c r="H172" s="31"/>
      <c r="I172" s="31">
        <v>0</v>
      </c>
      <c r="J172" s="31">
        <v>0</v>
      </c>
      <c r="K172" s="31">
        <v>0</v>
      </c>
      <c r="L172" s="31">
        <v>0</v>
      </c>
    </row>
    <row r="173" spans="1:12" x14ac:dyDescent="0.3">
      <c r="A173" s="38">
        <v>2620</v>
      </c>
      <c r="B173" s="34" t="s">
        <v>11</v>
      </c>
      <c r="C173" s="34">
        <v>2</v>
      </c>
      <c r="D173" s="34">
        <v>0</v>
      </c>
      <c r="E173" s="6" t="s">
        <v>285</v>
      </c>
      <c r="F173" s="31">
        <f>SUM(F175)</f>
        <v>0</v>
      </c>
      <c r="G173" s="31">
        <f>SUM(G175)</f>
        <v>0</v>
      </c>
      <c r="H173" s="31">
        <f>SUM(H175)</f>
        <v>0</v>
      </c>
      <c r="I173" s="31">
        <v>0</v>
      </c>
      <c r="J173" s="31">
        <v>0</v>
      </c>
      <c r="K173" s="31">
        <v>0</v>
      </c>
      <c r="L173" s="31">
        <v>0</v>
      </c>
    </row>
    <row r="174" spans="1:12" s="39" customFormat="1" x14ac:dyDescent="0.3">
      <c r="A174" s="38"/>
      <c r="B174" s="34"/>
      <c r="C174" s="34"/>
      <c r="D174" s="34"/>
      <c r="E174" s="6" t="s">
        <v>155</v>
      </c>
      <c r="F174" s="31"/>
      <c r="G174" s="31"/>
      <c r="H174" s="31"/>
      <c r="I174" s="31"/>
      <c r="J174" s="31"/>
      <c r="K174" s="31"/>
      <c r="L174" s="31"/>
    </row>
    <row r="175" spans="1:12" x14ac:dyDescent="0.3">
      <c r="A175" s="38">
        <v>2621</v>
      </c>
      <c r="B175" s="34" t="s">
        <v>11</v>
      </c>
      <c r="C175" s="34">
        <v>2</v>
      </c>
      <c r="D175" s="34">
        <v>1</v>
      </c>
      <c r="E175" s="6" t="s">
        <v>285</v>
      </c>
      <c r="F175" s="31">
        <f>SUM(G175:H175)</f>
        <v>0</v>
      </c>
      <c r="G175" s="31"/>
      <c r="H175" s="31"/>
      <c r="I175" s="31">
        <v>0</v>
      </c>
      <c r="J175" s="31">
        <v>0</v>
      </c>
      <c r="K175" s="31">
        <v>0</v>
      </c>
      <c r="L175" s="31">
        <v>0</v>
      </c>
    </row>
    <row r="176" spans="1:12" x14ac:dyDescent="0.3">
      <c r="A176" s="38">
        <v>2630</v>
      </c>
      <c r="B176" s="34" t="s">
        <v>11</v>
      </c>
      <c r="C176" s="34">
        <v>3</v>
      </c>
      <c r="D176" s="34">
        <v>0</v>
      </c>
      <c r="E176" s="6" t="s">
        <v>286</v>
      </c>
      <c r="F176" s="31">
        <f>SUM(F178)</f>
        <v>0</v>
      </c>
      <c r="G176" s="31">
        <f>SUM(G178)</f>
        <v>0</v>
      </c>
      <c r="H176" s="31">
        <f>SUM(H178)</f>
        <v>0</v>
      </c>
      <c r="I176" s="31">
        <v>0</v>
      </c>
      <c r="J176" s="31">
        <v>0</v>
      </c>
      <c r="K176" s="31">
        <v>0</v>
      </c>
      <c r="L176" s="31">
        <v>0</v>
      </c>
    </row>
    <row r="177" spans="1:12" s="39" customFormat="1" x14ac:dyDescent="0.3">
      <c r="A177" s="38"/>
      <c r="B177" s="34"/>
      <c r="C177" s="34"/>
      <c r="D177" s="34"/>
      <c r="E177" s="6" t="s">
        <v>155</v>
      </c>
      <c r="F177" s="31"/>
      <c r="G177" s="31"/>
      <c r="H177" s="31"/>
      <c r="I177" s="31"/>
      <c r="J177" s="31"/>
      <c r="K177" s="31"/>
      <c r="L177" s="31"/>
    </row>
    <row r="178" spans="1:12" x14ac:dyDescent="0.3">
      <c r="A178" s="38">
        <v>2631</v>
      </c>
      <c r="B178" s="34" t="s">
        <v>11</v>
      </c>
      <c r="C178" s="34">
        <v>3</v>
      </c>
      <c r="D178" s="34">
        <v>1</v>
      </c>
      <c r="E178" s="6" t="s">
        <v>287</v>
      </c>
      <c r="F178" s="31">
        <f>SUM(G178:H178)</f>
        <v>0</v>
      </c>
      <c r="G178" s="31"/>
      <c r="H178" s="31"/>
      <c r="I178" s="31">
        <v>0</v>
      </c>
      <c r="J178" s="31">
        <v>0</v>
      </c>
      <c r="K178" s="31">
        <v>0</v>
      </c>
      <c r="L178" s="31">
        <v>0</v>
      </c>
    </row>
    <row r="179" spans="1:12" x14ac:dyDescent="0.3">
      <c r="A179" s="38">
        <v>2640</v>
      </c>
      <c r="B179" s="34" t="s">
        <v>11</v>
      </c>
      <c r="C179" s="34">
        <v>4</v>
      </c>
      <c r="D179" s="34">
        <v>0</v>
      </c>
      <c r="E179" s="6" t="s">
        <v>288</v>
      </c>
      <c r="F179" s="31">
        <f>+F181</f>
        <v>227115.3</v>
      </c>
      <c r="G179" s="31">
        <f t="shared" ref="G179:L179" si="11">+G181</f>
        <v>215115.3</v>
      </c>
      <c r="H179" s="31">
        <f t="shared" si="11"/>
        <v>12000</v>
      </c>
      <c r="I179" s="31">
        <f t="shared" si="11"/>
        <v>71289.903174603169</v>
      </c>
      <c r="J179" s="31">
        <f t="shared" si="11"/>
        <v>126401.01428571428</v>
      </c>
      <c r="K179" s="31">
        <f t="shared" si="11"/>
        <v>186758.15714285712</v>
      </c>
      <c r="L179" s="31">
        <f t="shared" si="11"/>
        <v>227115.3</v>
      </c>
    </row>
    <row r="180" spans="1:12" s="39" customFormat="1" x14ac:dyDescent="0.3">
      <c r="A180" s="38"/>
      <c r="B180" s="34"/>
      <c r="C180" s="34"/>
      <c r="D180" s="34"/>
      <c r="E180" s="6" t="s">
        <v>155</v>
      </c>
      <c r="F180" s="31"/>
      <c r="G180" s="31"/>
      <c r="H180" s="31"/>
      <c r="I180" s="31"/>
      <c r="J180" s="31"/>
      <c r="K180" s="31"/>
      <c r="L180" s="31"/>
    </row>
    <row r="181" spans="1:12" x14ac:dyDescent="0.3">
      <c r="A181" s="38">
        <v>2641</v>
      </c>
      <c r="B181" s="34" t="s">
        <v>11</v>
      </c>
      <c r="C181" s="34">
        <v>4</v>
      </c>
      <c r="D181" s="34">
        <v>1</v>
      </c>
      <c r="E181" s="6" t="s">
        <v>289</v>
      </c>
      <c r="F181" s="31">
        <f>+'4Gorcarakan ev tntesagitakan'!H433</f>
        <v>227115.3</v>
      </c>
      <c r="G181" s="31">
        <f>+'4Gorcarakan ev tntesagitakan'!I433</f>
        <v>215115.3</v>
      </c>
      <c r="H181" s="31">
        <f>+'4Gorcarakan ev tntesagitakan'!J433</f>
        <v>12000</v>
      </c>
      <c r="I181" s="31">
        <f>+'4Gorcarakan ev tntesagitakan'!K433</f>
        <v>71289.903174603169</v>
      </c>
      <c r="J181" s="31">
        <f>+'4Gorcarakan ev tntesagitakan'!L433</f>
        <v>126401.01428571428</v>
      </c>
      <c r="K181" s="31">
        <f>+'4Gorcarakan ev tntesagitakan'!M433</f>
        <v>186758.15714285712</v>
      </c>
      <c r="L181" s="31">
        <f>+'4Gorcarakan ev tntesagitakan'!N433</f>
        <v>227115.3</v>
      </c>
    </row>
    <row r="182" spans="1:12" ht="40.5" x14ac:dyDescent="0.3">
      <c r="A182" s="38">
        <v>2650</v>
      </c>
      <c r="B182" s="34" t="s">
        <v>11</v>
      </c>
      <c r="C182" s="34">
        <v>5</v>
      </c>
      <c r="D182" s="34">
        <v>0</v>
      </c>
      <c r="E182" s="6" t="s">
        <v>290</v>
      </c>
      <c r="F182" s="31">
        <f>SUM(F184)</f>
        <v>0</v>
      </c>
      <c r="G182" s="31">
        <f>SUM(G184)</f>
        <v>0</v>
      </c>
      <c r="H182" s="31">
        <f>SUM(H184)</f>
        <v>0</v>
      </c>
      <c r="I182" s="31">
        <v>0</v>
      </c>
      <c r="J182" s="31">
        <v>0</v>
      </c>
      <c r="K182" s="31">
        <v>0</v>
      </c>
      <c r="L182" s="31">
        <v>0</v>
      </c>
    </row>
    <row r="183" spans="1:12" s="39" customFormat="1" x14ac:dyDescent="0.3">
      <c r="A183" s="38"/>
      <c r="B183" s="34"/>
      <c r="C183" s="34"/>
      <c r="D183" s="34"/>
      <c r="E183" s="6" t="s">
        <v>155</v>
      </c>
      <c r="F183" s="31"/>
      <c r="G183" s="31"/>
      <c r="H183" s="31"/>
      <c r="I183" s="31"/>
      <c r="J183" s="31"/>
      <c r="K183" s="31"/>
      <c r="L183" s="31"/>
    </row>
    <row r="184" spans="1:12" ht="40.5" x14ac:dyDescent="0.3">
      <c r="A184" s="38">
        <v>2651</v>
      </c>
      <c r="B184" s="34" t="s">
        <v>11</v>
      </c>
      <c r="C184" s="34">
        <v>5</v>
      </c>
      <c r="D184" s="34">
        <v>1</v>
      </c>
      <c r="E184" s="6" t="s">
        <v>290</v>
      </c>
      <c r="F184" s="31">
        <f>SUM(G184:H184)</f>
        <v>0</v>
      </c>
      <c r="G184" s="31"/>
      <c r="H184" s="31"/>
      <c r="I184" s="31">
        <v>0</v>
      </c>
      <c r="J184" s="31">
        <v>0</v>
      </c>
      <c r="K184" s="31">
        <v>0</v>
      </c>
      <c r="L184" s="31">
        <v>0</v>
      </c>
    </row>
    <row r="185" spans="1:12" ht="27" x14ac:dyDescent="0.3">
      <c r="A185" s="38">
        <v>2660</v>
      </c>
      <c r="B185" s="34" t="s">
        <v>11</v>
      </c>
      <c r="C185" s="34">
        <v>6</v>
      </c>
      <c r="D185" s="34">
        <v>0</v>
      </c>
      <c r="E185" s="6" t="s">
        <v>291</v>
      </c>
      <c r="F185" s="31">
        <f>+F187</f>
        <v>1924044.0878379699</v>
      </c>
      <c r="G185" s="31">
        <f t="shared" ref="G185:L185" si="12">+G187</f>
        <v>316317.33100000006</v>
      </c>
      <c r="H185" s="31">
        <f t="shared" si="12"/>
        <v>1607726.7568379699</v>
      </c>
      <c r="I185" s="31">
        <f t="shared" si="12"/>
        <v>1328241.7460461832</v>
      </c>
      <c r="J185" s="31">
        <f t="shared" si="12"/>
        <v>1534030.7640976585</v>
      </c>
      <c r="K185" s="31">
        <f t="shared" si="12"/>
        <v>1729037.4259678193</v>
      </c>
      <c r="L185" s="31">
        <f t="shared" si="12"/>
        <v>1924044.0878379699</v>
      </c>
    </row>
    <row r="186" spans="1:12" s="39" customFormat="1" x14ac:dyDescent="0.3">
      <c r="A186" s="38"/>
      <c r="B186" s="34"/>
      <c r="C186" s="34"/>
      <c r="D186" s="34"/>
      <c r="E186" s="6" t="s">
        <v>155</v>
      </c>
      <c r="F186" s="31"/>
      <c r="G186" s="31"/>
      <c r="H186" s="31"/>
      <c r="I186" s="31"/>
      <c r="J186" s="31"/>
      <c r="K186" s="31"/>
      <c r="L186" s="31"/>
    </row>
    <row r="187" spans="1:12" ht="27" x14ac:dyDescent="0.3">
      <c r="A187" s="38">
        <v>2661</v>
      </c>
      <c r="B187" s="34" t="s">
        <v>11</v>
      </c>
      <c r="C187" s="34">
        <v>6</v>
      </c>
      <c r="D187" s="34">
        <v>1</v>
      </c>
      <c r="E187" s="6" t="s">
        <v>291</v>
      </c>
      <c r="F187" s="31">
        <f>+'4Gorcarakan ev tntesagitakan'!H449</f>
        <v>1924044.0878379699</v>
      </c>
      <c r="G187" s="31">
        <f>+'4Gorcarakan ev tntesagitakan'!I449</f>
        <v>316317.33100000006</v>
      </c>
      <c r="H187" s="31">
        <f>+'4Gorcarakan ev tntesagitakan'!J449</f>
        <v>1607726.7568379699</v>
      </c>
      <c r="I187" s="31">
        <f>+'4Gorcarakan ev tntesagitakan'!K449</f>
        <v>1328241.7460461832</v>
      </c>
      <c r="J187" s="31">
        <f>+'4Gorcarakan ev tntesagitakan'!L449</f>
        <v>1534030.7640976585</v>
      </c>
      <c r="K187" s="31">
        <f>+'4Gorcarakan ev tntesagitakan'!M449</f>
        <v>1729037.4259678193</v>
      </c>
      <c r="L187" s="31">
        <f>+'4Gorcarakan ev tntesagitakan'!N449</f>
        <v>1924044.0878379699</v>
      </c>
    </row>
    <row r="188" spans="1:12" s="36" customFormat="1" ht="40.5" x14ac:dyDescent="0.25">
      <c r="A188" s="38">
        <v>2700</v>
      </c>
      <c r="B188" s="34" t="s">
        <v>12</v>
      </c>
      <c r="C188" s="34">
        <v>0</v>
      </c>
      <c r="D188" s="34">
        <v>0</v>
      </c>
      <c r="E188" s="6" t="s">
        <v>292</v>
      </c>
      <c r="F188" s="31">
        <f>SUM(F190,F195,F201,F207,F210,F213)</f>
        <v>0</v>
      </c>
      <c r="G188" s="31">
        <f>SUM(G190,G195,G201,G207,G210,G213)</f>
        <v>0</v>
      </c>
      <c r="H188" s="31">
        <f>SUM(H190,H195,H201,H207,H210,H213)</f>
        <v>0</v>
      </c>
      <c r="I188" s="31">
        <v>0</v>
      </c>
      <c r="J188" s="31">
        <v>0</v>
      </c>
      <c r="K188" s="31">
        <v>0</v>
      </c>
      <c r="L188" s="31">
        <v>0</v>
      </c>
    </row>
    <row r="189" spans="1:12" x14ac:dyDescent="0.3">
      <c r="A189" s="33"/>
      <c r="B189" s="34"/>
      <c r="C189" s="34"/>
      <c r="D189" s="34"/>
      <c r="E189" s="6" t="s">
        <v>153</v>
      </c>
      <c r="F189" s="31"/>
      <c r="G189" s="31"/>
      <c r="H189" s="31"/>
      <c r="I189" s="31"/>
      <c r="J189" s="31"/>
      <c r="K189" s="31"/>
      <c r="L189" s="31"/>
    </row>
    <row r="190" spans="1:12" ht="27" x14ac:dyDescent="0.3">
      <c r="A190" s="38">
        <v>2710</v>
      </c>
      <c r="B190" s="34" t="s">
        <v>12</v>
      </c>
      <c r="C190" s="34">
        <v>1</v>
      </c>
      <c r="D190" s="34">
        <v>0</v>
      </c>
      <c r="E190" s="6" t="s">
        <v>293</v>
      </c>
      <c r="F190" s="31">
        <f>SUM(F192:F194)</f>
        <v>0</v>
      </c>
      <c r="G190" s="31">
        <f>SUM(G192:G194)</f>
        <v>0</v>
      </c>
      <c r="H190" s="31">
        <f>SUM(H192:H194)</f>
        <v>0</v>
      </c>
      <c r="I190" s="31">
        <v>0</v>
      </c>
      <c r="J190" s="31">
        <v>0</v>
      </c>
      <c r="K190" s="31">
        <v>0</v>
      </c>
      <c r="L190" s="31">
        <v>0</v>
      </c>
    </row>
    <row r="191" spans="1:12" s="39" customFormat="1" x14ac:dyDescent="0.3">
      <c r="A191" s="38"/>
      <c r="B191" s="34"/>
      <c r="C191" s="34"/>
      <c r="D191" s="34"/>
      <c r="E191" s="6" t="s">
        <v>155</v>
      </c>
      <c r="F191" s="31"/>
      <c r="G191" s="31"/>
      <c r="H191" s="31"/>
      <c r="I191" s="31"/>
      <c r="J191" s="31"/>
      <c r="K191" s="31"/>
      <c r="L191" s="31"/>
    </row>
    <row r="192" spans="1:12" x14ac:dyDescent="0.3">
      <c r="A192" s="38">
        <v>2711</v>
      </c>
      <c r="B192" s="34" t="s">
        <v>12</v>
      </c>
      <c r="C192" s="34">
        <v>1</v>
      </c>
      <c r="D192" s="34">
        <v>1</v>
      </c>
      <c r="E192" s="6" t="s">
        <v>294</v>
      </c>
      <c r="F192" s="31">
        <f>SUM(G192:H192)</f>
        <v>0</v>
      </c>
      <c r="G192" s="31"/>
      <c r="H192" s="31"/>
      <c r="I192" s="31">
        <v>0</v>
      </c>
      <c r="J192" s="31">
        <v>0</v>
      </c>
      <c r="K192" s="31">
        <v>0</v>
      </c>
      <c r="L192" s="31">
        <v>0</v>
      </c>
    </row>
    <row r="193" spans="1:12" x14ac:dyDescent="0.3">
      <c r="A193" s="38">
        <v>2712</v>
      </c>
      <c r="B193" s="34" t="s">
        <v>12</v>
      </c>
      <c r="C193" s="34">
        <v>1</v>
      </c>
      <c r="D193" s="34">
        <v>2</v>
      </c>
      <c r="E193" s="6" t="s">
        <v>295</v>
      </c>
      <c r="F193" s="31">
        <f>SUM(G193:H193)</f>
        <v>0</v>
      </c>
      <c r="G193" s="31"/>
      <c r="H193" s="31"/>
      <c r="I193" s="31">
        <v>0</v>
      </c>
      <c r="J193" s="31">
        <v>0</v>
      </c>
      <c r="K193" s="31">
        <v>0</v>
      </c>
      <c r="L193" s="31">
        <v>0</v>
      </c>
    </row>
    <row r="194" spans="1:12" x14ac:dyDescent="0.3">
      <c r="A194" s="38">
        <v>2713</v>
      </c>
      <c r="B194" s="34" t="s">
        <v>12</v>
      </c>
      <c r="C194" s="34">
        <v>1</v>
      </c>
      <c r="D194" s="34">
        <v>3</v>
      </c>
      <c r="E194" s="6" t="s">
        <v>296</v>
      </c>
      <c r="F194" s="31">
        <f>SUM(G194:H194)</f>
        <v>0</v>
      </c>
      <c r="G194" s="31"/>
      <c r="H194" s="31"/>
      <c r="I194" s="31">
        <v>0</v>
      </c>
      <c r="J194" s="31">
        <v>0</v>
      </c>
      <c r="K194" s="31">
        <v>0</v>
      </c>
      <c r="L194" s="31">
        <v>0</v>
      </c>
    </row>
    <row r="195" spans="1:12" x14ac:dyDescent="0.3">
      <c r="A195" s="38">
        <v>2720</v>
      </c>
      <c r="B195" s="34" t="s">
        <v>12</v>
      </c>
      <c r="C195" s="34">
        <v>2</v>
      </c>
      <c r="D195" s="34">
        <v>0</v>
      </c>
      <c r="E195" s="6" t="s">
        <v>297</v>
      </c>
      <c r="F195" s="31">
        <f>SUM(F197:F200)</f>
        <v>0</v>
      </c>
      <c r="G195" s="31">
        <f>SUM(G197:G200)</f>
        <v>0</v>
      </c>
      <c r="H195" s="31">
        <f>SUM(H197:H200)</f>
        <v>0</v>
      </c>
      <c r="I195" s="31">
        <v>0</v>
      </c>
      <c r="J195" s="31">
        <v>0</v>
      </c>
      <c r="K195" s="31">
        <v>0</v>
      </c>
      <c r="L195" s="31">
        <v>0</v>
      </c>
    </row>
    <row r="196" spans="1:12" s="39" customFormat="1" x14ac:dyDescent="0.3">
      <c r="A196" s="38"/>
      <c r="B196" s="34"/>
      <c r="C196" s="34"/>
      <c r="D196" s="34"/>
      <c r="E196" s="6" t="s">
        <v>155</v>
      </c>
      <c r="F196" s="31"/>
      <c r="G196" s="31"/>
      <c r="H196" s="31"/>
      <c r="I196" s="31"/>
      <c r="J196" s="31"/>
      <c r="K196" s="31"/>
      <c r="L196" s="31"/>
    </row>
    <row r="197" spans="1:12" x14ac:dyDescent="0.3">
      <c r="A197" s="38">
        <v>2721</v>
      </c>
      <c r="B197" s="34" t="s">
        <v>12</v>
      </c>
      <c r="C197" s="34">
        <v>2</v>
      </c>
      <c r="D197" s="34">
        <v>1</v>
      </c>
      <c r="E197" s="6" t="s">
        <v>298</v>
      </c>
      <c r="F197" s="31">
        <f>SUM(G197:H197)</f>
        <v>0</v>
      </c>
      <c r="G197" s="31"/>
      <c r="H197" s="31"/>
      <c r="I197" s="31">
        <v>0</v>
      </c>
      <c r="J197" s="31">
        <v>0</v>
      </c>
      <c r="K197" s="31">
        <v>0</v>
      </c>
      <c r="L197" s="31">
        <v>0</v>
      </c>
    </row>
    <row r="198" spans="1:12" x14ac:dyDescent="0.3">
      <c r="A198" s="38">
        <v>2722</v>
      </c>
      <c r="B198" s="34" t="s">
        <v>12</v>
      </c>
      <c r="C198" s="34">
        <v>2</v>
      </c>
      <c r="D198" s="34">
        <v>2</v>
      </c>
      <c r="E198" s="6" t="s">
        <v>299</v>
      </c>
      <c r="F198" s="31">
        <f>SUM(G198:H198)</f>
        <v>0</v>
      </c>
      <c r="G198" s="31"/>
      <c r="H198" s="31"/>
      <c r="I198" s="31">
        <v>0</v>
      </c>
      <c r="J198" s="31">
        <v>0</v>
      </c>
      <c r="K198" s="31">
        <v>0</v>
      </c>
      <c r="L198" s="31">
        <v>0</v>
      </c>
    </row>
    <row r="199" spans="1:12" x14ac:dyDescent="0.3">
      <c r="A199" s="38">
        <v>2723</v>
      </c>
      <c r="B199" s="34" t="s">
        <v>12</v>
      </c>
      <c r="C199" s="34">
        <v>2</v>
      </c>
      <c r="D199" s="34">
        <v>3</v>
      </c>
      <c r="E199" s="6" t="s">
        <v>300</v>
      </c>
      <c r="F199" s="31">
        <f>SUM(G199:H199)</f>
        <v>0</v>
      </c>
      <c r="G199" s="31"/>
      <c r="H199" s="31"/>
      <c r="I199" s="31">
        <v>0</v>
      </c>
      <c r="J199" s="31">
        <v>0</v>
      </c>
      <c r="K199" s="31">
        <v>0</v>
      </c>
      <c r="L199" s="31">
        <v>0</v>
      </c>
    </row>
    <row r="200" spans="1:12" x14ac:dyDescent="0.3">
      <c r="A200" s="38">
        <v>2724</v>
      </c>
      <c r="B200" s="34" t="s">
        <v>12</v>
      </c>
      <c r="C200" s="34">
        <v>2</v>
      </c>
      <c r="D200" s="34">
        <v>4</v>
      </c>
      <c r="E200" s="6" t="s">
        <v>301</v>
      </c>
      <c r="F200" s="31">
        <f>SUM(G200:H200)</f>
        <v>0</v>
      </c>
      <c r="G200" s="31"/>
      <c r="H200" s="31"/>
      <c r="I200" s="31">
        <v>0</v>
      </c>
      <c r="J200" s="31">
        <v>0</v>
      </c>
      <c r="K200" s="31">
        <v>0</v>
      </c>
      <c r="L200" s="31">
        <v>0</v>
      </c>
    </row>
    <row r="201" spans="1:12" x14ac:dyDescent="0.3">
      <c r="A201" s="38">
        <v>2730</v>
      </c>
      <c r="B201" s="34" t="s">
        <v>12</v>
      </c>
      <c r="C201" s="34">
        <v>3</v>
      </c>
      <c r="D201" s="34">
        <v>0</v>
      </c>
      <c r="E201" s="6" t="s">
        <v>302</v>
      </c>
      <c r="F201" s="31">
        <f>SUM(F203:F206)</f>
        <v>0</v>
      </c>
      <c r="G201" s="31">
        <f>SUM(G203:G206)</f>
        <v>0</v>
      </c>
      <c r="H201" s="31">
        <f>SUM(H203:H206)</f>
        <v>0</v>
      </c>
      <c r="I201" s="31">
        <v>0</v>
      </c>
      <c r="J201" s="31">
        <v>0</v>
      </c>
      <c r="K201" s="31">
        <v>0</v>
      </c>
      <c r="L201" s="31">
        <v>0</v>
      </c>
    </row>
    <row r="202" spans="1:12" s="39" customFormat="1" x14ac:dyDescent="0.3">
      <c r="A202" s="38"/>
      <c r="B202" s="34"/>
      <c r="C202" s="34"/>
      <c r="D202" s="34"/>
      <c r="E202" s="6" t="s">
        <v>155</v>
      </c>
      <c r="F202" s="31"/>
      <c r="G202" s="31"/>
      <c r="H202" s="31"/>
      <c r="I202" s="31"/>
      <c r="J202" s="31"/>
      <c r="K202" s="31"/>
      <c r="L202" s="31"/>
    </row>
    <row r="203" spans="1:12" ht="27" x14ac:dyDescent="0.3">
      <c r="A203" s="38">
        <v>2731</v>
      </c>
      <c r="B203" s="34" t="s">
        <v>12</v>
      </c>
      <c r="C203" s="34">
        <v>3</v>
      </c>
      <c r="D203" s="34">
        <v>1</v>
      </c>
      <c r="E203" s="6" t="s">
        <v>303</v>
      </c>
      <c r="F203" s="31">
        <f>SUM(G203:H203)</f>
        <v>0</v>
      </c>
      <c r="G203" s="31"/>
      <c r="H203" s="31"/>
      <c r="I203" s="31">
        <v>0</v>
      </c>
      <c r="J203" s="31">
        <v>0</v>
      </c>
      <c r="K203" s="31">
        <v>0</v>
      </c>
      <c r="L203" s="31">
        <v>0</v>
      </c>
    </row>
    <row r="204" spans="1:12" ht="27" x14ac:dyDescent="0.3">
      <c r="A204" s="38">
        <v>2732</v>
      </c>
      <c r="B204" s="34" t="s">
        <v>12</v>
      </c>
      <c r="C204" s="34">
        <v>3</v>
      </c>
      <c r="D204" s="34">
        <v>2</v>
      </c>
      <c r="E204" s="6" t="s">
        <v>304</v>
      </c>
      <c r="F204" s="31">
        <f>SUM(G204:H204)</f>
        <v>0</v>
      </c>
      <c r="G204" s="31"/>
      <c r="H204" s="31"/>
      <c r="I204" s="31">
        <v>0</v>
      </c>
      <c r="J204" s="31">
        <v>0</v>
      </c>
      <c r="K204" s="31">
        <v>0</v>
      </c>
      <c r="L204" s="31">
        <v>0</v>
      </c>
    </row>
    <row r="205" spans="1:12" ht="27" x14ac:dyDescent="0.3">
      <c r="A205" s="38">
        <v>2733</v>
      </c>
      <c r="B205" s="34" t="s">
        <v>12</v>
      </c>
      <c r="C205" s="34">
        <v>3</v>
      </c>
      <c r="D205" s="34">
        <v>3</v>
      </c>
      <c r="E205" s="6" t="s">
        <v>305</v>
      </c>
      <c r="F205" s="31">
        <f>SUM(G205:H205)</f>
        <v>0</v>
      </c>
      <c r="G205" s="31"/>
      <c r="H205" s="31"/>
      <c r="I205" s="31">
        <v>0</v>
      </c>
      <c r="J205" s="31">
        <v>0</v>
      </c>
      <c r="K205" s="31">
        <v>0</v>
      </c>
      <c r="L205" s="31">
        <v>0</v>
      </c>
    </row>
    <row r="206" spans="1:12" ht="27" x14ac:dyDescent="0.3">
      <c r="A206" s="38">
        <v>2734</v>
      </c>
      <c r="B206" s="34" t="s">
        <v>12</v>
      </c>
      <c r="C206" s="34">
        <v>3</v>
      </c>
      <c r="D206" s="34">
        <v>4</v>
      </c>
      <c r="E206" s="6" t="s">
        <v>306</v>
      </c>
      <c r="F206" s="31">
        <f>SUM(G206:H206)</f>
        <v>0</v>
      </c>
      <c r="G206" s="31"/>
      <c r="H206" s="31"/>
      <c r="I206" s="31">
        <v>0</v>
      </c>
      <c r="J206" s="31">
        <v>0</v>
      </c>
      <c r="K206" s="31">
        <v>0</v>
      </c>
      <c r="L206" s="31">
        <v>0</v>
      </c>
    </row>
    <row r="207" spans="1:12" x14ac:dyDescent="0.3">
      <c r="A207" s="38">
        <v>2740</v>
      </c>
      <c r="B207" s="34" t="s">
        <v>12</v>
      </c>
      <c r="C207" s="34">
        <v>4</v>
      </c>
      <c r="D207" s="34">
        <v>0</v>
      </c>
      <c r="E207" s="6" t="s">
        <v>307</v>
      </c>
      <c r="F207" s="31">
        <f>SUM(F209)</f>
        <v>0</v>
      </c>
      <c r="G207" s="31">
        <f>SUM(G209)</f>
        <v>0</v>
      </c>
      <c r="H207" s="31">
        <f>SUM(H209)</f>
        <v>0</v>
      </c>
      <c r="I207" s="31">
        <v>0</v>
      </c>
      <c r="J207" s="31">
        <v>0</v>
      </c>
      <c r="K207" s="31">
        <v>0</v>
      </c>
      <c r="L207" s="31">
        <v>0</v>
      </c>
    </row>
    <row r="208" spans="1:12" s="39" customFormat="1" x14ac:dyDescent="0.3">
      <c r="A208" s="38"/>
      <c r="B208" s="34"/>
      <c r="C208" s="34"/>
      <c r="D208" s="34"/>
      <c r="E208" s="6" t="s">
        <v>155</v>
      </c>
      <c r="F208" s="31"/>
      <c r="G208" s="31"/>
      <c r="H208" s="31"/>
      <c r="I208" s="31"/>
      <c r="J208" s="31"/>
      <c r="K208" s="31"/>
      <c r="L208" s="31"/>
    </row>
    <row r="209" spans="1:12" x14ac:dyDescent="0.3">
      <c r="A209" s="38">
        <v>2741</v>
      </c>
      <c r="B209" s="34" t="s">
        <v>12</v>
      </c>
      <c r="C209" s="34">
        <v>4</v>
      </c>
      <c r="D209" s="34">
        <v>1</v>
      </c>
      <c r="E209" s="6" t="s">
        <v>307</v>
      </c>
      <c r="F209" s="31">
        <f>SUM(G209:H209)</f>
        <v>0</v>
      </c>
      <c r="G209" s="31"/>
      <c r="H209" s="31"/>
      <c r="I209" s="31">
        <v>0</v>
      </c>
      <c r="J209" s="31">
        <v>0</v>
      </c>
      <c r="K209" s="31">
        <v>0</v>
      </c>
      <c r="L209" s="31">
        <v>0</v>
      </c>
    </row>
    <row r="210" spans="1:12" ht="27" x14ac:dyDescent="0.3">
      <c r="A210" s="38">
        <v>2750</v>
      </c>
      <c r="B210" s="34" t="s">
        <v>12</v>
      </c>
      <c r="C210" s="34">
        <v>5</v>
      </c>
      <c r="D210" s="34">
        <v>0</v>
      </c>
      <c r="E210" s="6" t="s">
        <v>308</v>
      </c>
      <c r="F210" s="31">
        <f>SUM(F212)</f>
        <v>0</v>
      </c>
      <c r="G210" s="31">
        <f>SUM(G212)</f>
        <v>0</v>
      </c>
      <c r="H210" s="31">
        <f>SUM(H212)</f>
        <v>0</v>
      </c>
      <c r="I210" s="31">
        <v>0</v>
      </c>
      <c r="J210" s="31">
        <v>0</v>
      </c>
      <c r="K210" s="31">
        <v>0</v>
      </c>
      <c r="L210" s="31">
        <v>0</v>
      </c>
    </row>
    <row r="211" spans="1:12" s="39" customFormat="1" x14ac:dyDescent="0.3">
      <c r="A211" s="38"/>
      <c r="B211" s="34"/>
      <c r="C211" s="34"/>
      <c r="D211" s="34"/>
      <c r="E211" s="6" t="s">
        <v>155</v>
      </c>
      <c r="F211" s="31"/>
      <c r="G211" s="31"/>
      <c r="H211" s="31"/>
      <c r="I211" s="31"/>
      <c r="J211" s="31"/>
      <c r="K211" s="31"/>
      <c r="L211" s="31"/>
    </row>
    <row r="212" spans="1:12" ht="27" x14ac:dyDescent="0.3">
      <c r="A212" s="38">
        <v>2751</v>
      </c>
      <c r="B212" s="34" t="s">
        <v>12</v>
      </c>
      <c r="C212" s="34">
        <v>5</v>
      </c>
      <c r="D212" s="34">
        <v>1</v>
      </c>
      <c r="E212" s="6" t="s">
        <v>308</v>
      </c>
      <c r="F212" s="31">
        <f>SUM(G212:H212)</f>
        <v>0</v>
      </c>
      <c r="G212" s="31"/>
      <c r="H212" s="31"/>
      <c r="I212" s="31">
        <v>0</v>
      </c>
      <c r="J212" s="31">
        <v>0</v>
      </c>
      <c r="K212" s="31">
        <v>0</v>
      </c>
      <c r="L212" s="31">
        <v>0</v>
      </c>
    </row>
    <row r="213" spans="1:12" x14ac:dyDescent="0.3">
      <c r="A213" s="38">
        <v>2760</v>
      </c>
      <c r="B213" s="34" t="s">
        <v>12</v>
      </c>
      <c r="C213" s="34">
        <v>6</v>
      </c>
      <c r="D213" s="34">
        <v>0</v>
      </c>
      <c r="E213" s="6" t="s">
        <v>309</v>
      </c>
      <c r="F213" s="31">
        <f>SUM(F215:F216)</f>
        <v>0</v>
      </c>
      <c r="G213" s="31">
        <f>SUM(G215:G216)</f>
        <v>0</v>
      </c>
      <c r="H213" s="31">
        <f>SUM(H215:H216)</f>
        <v>0</v>
      </c>
      <c r="I213" s="31">
        <v>0</v>
      </c>
      <c r="J213" s="31">
        <v>0</v>
      </c>
      <c r="K213" s="31">
        <v>0</v>
      </c>
      <c r="L213" s="31">
        <v>0</v>
      </c>
    </row>
    <row r="214" spans="1:12" s="39" customFormat="1" x14ac:dyDescent="0.3">
      <c r="A214" s="38"/>
      <c r="B214" s="34"/>
      <c r="C214" s="34"/>
      <c r="D214" s="34"/>
      <c r="E214" s="6" t="s">
        <v>155</v>
      </c>
      <c r="F214" s="31"/>
      <c r="G214" s="31"/>
      <c r="H214" s="31"/>
      <c r="I214" s="31"/>
      <c r="J214" s="31"/>
      <c r="K214" s="31"/>
      <c r="L214" s="31"/>
    </row>
    <row r="215" spans="1:12" ht="27" x14ac:dyDescent="0.3">
      <c r="A215" s="38">
        <v>2761</v>
      </c>
      <c r="B215" s="34" t="s">
        <v>12</v>
      </c>
      <c r="C215" s="34">
        <v>6</v>
      </c>
      <c r="D215" s="34">
        <v>1</v>
      </c>
      <c r="E215" s="6" t="s">
        <v>310</v>
      </c>
      <c r="F215" s="31">
        <f>SUM(G215:H215)</f>
        <v>0</v>
      </c>
      <c r="G215" s="31"/>
      <c r="H215" s="31"/>
      <c r="I215" s="31">
        <v>0</v>
      </c>
      <c r="J215" s="31">
        <v>0</v>
      </c>
      <c r="K215" s="31">
        <v>0</v>
      </c>
      <c r="L215" s="31">
        <v>0</v>
      </c>
    </row>
    <row r="216" spans="1:12" x14ac:dyDescent="0.3">
      <c r="A216" s="38">
        <v>2762</v>
      </c>
      <c r="B216" s="34" t="s">
        <v>12</v>
      </c>
      <c r="C216" s="34">
        <v>6</v>
      </c>
      <c r="D216" s="34">
        <v>2</v>
      </c>
      <c r="E216" s="6" t="s">
        <v>309</v>
      </c>
      <c r="F216" s="31">
        <f>SUM(G216:H216)</f>
        <v>0</v>
      </c>
      <c r="G216" s="31"/>
      <c r="H216" s="31"/>
      <c r="I216" s="31">
        <v>0</v>
      </c>
      <c r="J216" s="31">
        <v>0</v>
      </c>
      <c r="K216" s="31">
        <v>0</v>
      </c>
      <c r="L216" s="31">
        <v>0</v>
      </c>
    </row>
    <row r="217" spans="1:12" s="36" customFormat="1" ht="40.5" x14ac:dyDescent="0.25">
      <c r="A217" s="38">
        <v>2800</v>
      </c>
      <c r="B217" s="34" t="s">
        <v>13</v>
      </c>
      <c r="C217" s="34">
        <v>0</v>
      </c>
      <c r="D217" s="34">
        <v>0</v>
      </c>
      <c r="E217" s="6" t="s">
        <v>311</v>
      </c>
      <c r="F217" s="31">
        <f>+F219+F222+F231+F236+F241+F244</f>
        <v>2141292.7960000001</v>
      </c>
      <c r="G217" s="31">
        <f t="shared" ref="G217:L217" si="13">+G219+G222+G231+G236+G241+G244</f>
        <v>2125612.7960000001</v>
      </c>
      <c r="H217" s="31">
        <f t="shared" si="13"/>
        <v>15680</v>
      </c>
      <c r="I217" s="31">
        <f t="shared" si="13"/>
        <v>529787.30736241397</v>
      </c>
      <c r="J217" s="31">
        <f t="shared" si="13"/>
        <v>915479.07253968273</v>
      </c>
      <c r="K217" s="31">
        <f t="shared" si="13"/>
        <v>1493002.6533580085</v>
      </c>
      <c r="L217" s="31">
        <f t="shared" si="13"/>
        <v>2141292.7960000001</v>
      </c>
    </row>
    <row r="218" spans="1:12" x14ac:dyDescent="0.3">
      <c r="A218" s="33"/>
      <c r="B218" s="34"/>
      <c r="C218" s="34"/>
      <c r="D218" s="34"/>
      <c r="E218" s="6" t="s">
        <v>153</v>
      </c>
      <c r="F218" s="31"/>
      <c r="G218" s="31"/>
      <c r="H218" s="31"/>
      <c r="I218" s="31"/>
      <c r="J218" s="31"/>
      <c r="K218" s="31"/>
      <c r="L218" s="31"/>
    </row>
    <row r="219" spans="1:12" x14ac:dyDescent="0.3">
      <c r="A219" s="38">
        <v>2810</v>
      </c>
      <c r="B219" s="34" t="s">
        <v>13</v>
      </c>
      <c r="C219" s="34">
        <v>1</v>
      </c>
      <c r="D219" s="34">
        <v>0</v>
      </c>
      <c r="E219" s="6" t="s">
        <v>312</v>
      </c>
      <c r="F219" s="31">
        <f>+F221</f>
        <v>928611.7</v>
      </c>
      <c r="G219" s="31">
        <f t="shared" ref="G219:L219" si="14">+G221</f>
        <v>928611.7</v>
      </c>
      <c r="H219" s="31"/>
      <c r="I219" s="31">
        <f t="shared" si="14"/>
        <v>217626.95396825398</v>
      </c>
      <c r="J219" s="31">
        <f t="shared" si="14"/>
        <v>388185.01746031747</v>
      </c>
      <c r="K219" s="31">
        <f t="shared" si="14"/>
        <v>646823.35873015772</v>
      </c>
      <c r="L219" s="31">
        <f t="shared" si="14"/>
        <v>928611.7</v>
      </c>
    </row>
    <row r="220" spans="1:12" s="39" customFormat="1" x14ac:dyDescent="0.3">
      <c r="A220" s="38"/>
      <c r="B220" s="34"/>
      <c r="C220" s="34"/>
      <c r="D220" s="34"/>
      <c r="E220" s="6" t="s">
        <v>155</v>
      </c>
      <c r="F220" s="31"/>
      <c r="G220" s="31"/>
      <c r="H220" s="31"/>
      <c r="I220" s="31"/>
      <c r="J220" s="31"/>
      <c r="K220" s="31"/>
      <c r="L220" s="31"/>
    </row>
    <row r="221" spans="1:12" x14ac:dyDescent="0.3">
      <c r="A221" s="38">
        <v>2811</v>
      </c>
      <c r="B221" s="34" t="s">
        <v>13</v>
      </c>
      <c r="C221" s="34">
        <v>1</v>
      </c>
      <c r="D221" s="34">
        <v>1</v>
      </c>
      <c r="E221" s="6" t="s">
        <v>312</v>
      </c>
      <c r="F221" s="31">
        <f>+'4Gorcarakan ev tntesagitakan'!H545</f>
        <v>928611.7</v>
      </c>
      <c r="G221" s="31">
        <f>+'4Gorcarakan ev tntesagitakan'!I545</f>
        <v>928611.7</v>
      </c>
      <c r="H221" s="31"/>
      <c r="I221" s="31">
        <f>+'4Gorcarakan ev tntesagitakan'!K545</f>
        <v>217626.95396825398</v>
      </c>
      <c r="J221" s="31">
        <f>+'4Gorcarakan ev tntesagitakan'!L545</f>
        <v>388185.01746031747</v>
      </c>
      <c r="K221" s="31">
        <f>+'4Gorcarakan ev tntesagitakan'!M545</f>
        <v>646823.35873015772</v>
      </c>
      <c r="L221" s="31">
        <f>+'4Gorcarakan ev tntesagitakan'!N545</f>
        <v>928611.7</v>
      </c>
    </row>
    <row r="222" spans="1:12" x14ac:dyDescent="0.3">
      <c r="A222" s="38">
        <v>2820</v>
      </c>
      <c r="B222" s="34" t="s">
        <v>13</v>
      </c>
      <c r="C222" s="34">
        <v>2</v>
      </c>
      <c r="D222" s="34">
        <v>0</v>
      </c>
      <c r="E222" s="6" t="s">
        <v>313</v>
      </c>
      <c r="F222" s="31">
        <f>+'4Gorcarakan ev tntesagitakan'!H557</f>
        <v>1166591.0959999999</v>
      </c>
      <c r="G222" s="31">
        <f>+'4Gorcarakan ev tntesagitakan'!I557</f>
        <v>1150911.0959999999</v>
      </c>
      <c r="H222" s="31">
        <f>+'4Gorcarakan ev tntesagitakan'!J557</f>
        <v>15680</v>
      </c>
      <c r="I222" s="31">
        <f>+'4Gorcarakan ev tntesagitakan'!K557</f>
        <v>294800.5121243188</v>
      </c>
      <c r="J222" s="31">
        <f>+'4Gorcarakan ev tntesagitakan'!L557</f>
        <v>498124.69000000018</v>
      </c>
      <c r="K222" s="31">
        <f>+'4Gorcarakan ev tntesagitakan'!M557</f>
        <v>804533.73907229526</v>
      </c>
      <c r="L222" s="31">
        <f>+'4Gorcarakan ev tntesagitakan'!N557</f>
        <v>1166591.0959999999</v>
      </c>
    </row>
    <row r="223" spans="1:12" s="39" customFormat="1" x14ac:dyDescent="0.3">
      <c r="A223" s="38"/>
      <c r="B223" s="34"/>
      <c r="C223" s="34"/>
      <c r="D223" s="34"/>
      <c r="E223" s="6" t="s">
        <v>155</v>
      </c>
      <c r="F223" s="31"/>
      <c r="G223" s="31"/>
      <c r="H223" s="31"/>
      <c r="I223" s="31"/>
      <c r="J223" s="31"/>
      <c r="K223" s="31"/>
      <c r="L223" s="31"/>
    </row>
    <row r="224" spans="1:12" x14ac:dyDescent="0.3">
      <c r="A224" s="38">
        <v>2821</v>
      </c>
      <c r="B224" s="34" t="s">
        <v>13</v>
      </c>
      <c r="C224" s="34">
        <v>2</v>
      </c>
      <c r="D224" s="34">
        <v>1</v>
      </c>
      <c r="E224" s="6" t="s">
        <v>314</v>
      </c>
      <c r="F224" s="31">
        <f>+'4Gorcarakan ev tntesagitakan'!H559</f>
        <v>84124.98</v>
      </c>
      <c r="G224" s="31">
        <f>+'4Gorcarakan ev tntesagitakan'!I559</f>
        <v>84124.98</v>
      </c>
      <c r="H224" s="31"/>
      <c r="I224" s="31">
        <f>+'4Gorcarakan ev tntesagitakan'!K559</f>
        <v>21064.612857142856</v>
      </c>
      <c r="J224" s="31">
        <f>+'4Gorcarakan ev tntesagitakan'!L559</f>
        <v>42072.830476190473</v>
      </c>
      <c r="K224" s="31">
        <f>+'4Gorcarakan ev tntesagitakan'!M559</f>
        <v>63098.905238095234</v>
      </c>
      <c r="L224" s="31">
        <f>+'4Gorcarakan ev tntesagitakan'!N559</f>
        <v>84124.98</v>
      </c>
    </row>
    <row r="225" spans="1:12" x14ac:dyDescent="0.3">
      <c r="A225" s="38">
        <v>2822</v>
      </c>
      <c r="B225" s="34" t="s">
        <v>13</v>
      </c>
      <c r="C225" s="34">
        <v>2</v>
      </c>
      <c r="D225" s="34">
        <v>2</v>
      </c>
      <c r="E225" s="6" t="s">
        <v>315</v>
      </c>
      <c r="F225" s="31">
        <f>+'4Gorcarakan ev tntesagitakan'!H566</f>
        <v>113202.82</v>
      </c>
      <c r="G225" s="31">
        <f>+'4Gorcarakan ev tntesagitakan'!I566</f>
        <v>113022.82</v>
      </c>
      <c r="H225" s="31"/>
      <c r="I225" s="31">
        <f>+'4Gorcarakan ev tntesagitakan'!K566</f>
        <v>28674.765714285713</v>
      </c>
      <c r="J225" s="31">
        <f>+'4Gorcarakan ev tntesagitakan'!L566</f>
        <v>56569.30761904762</v>
      </c>
      <c r="K225" s="31">
        <f>+'4Gorcarakan ev tntesagitakan'!M566</f>
        <v>84749.563809523795</v>
      </c>
      <c r="L225" s="31">
        <f>+'4Gorcarakan ev tntesagitakan'!N566</f>
        <v>113202.82</v>
      </c>
    </row>
    <row r="226" spans="1:12" x14ac:dyDescent="0.3">
      <c r="A226" s="38">
        <v>2823</v>
      </c>
      <c r="B226" s="34" t="s">
        <v>13</v>
      </c>
      <c r="C226" s="34">
        <v>2</v>
      </c>
      <c r="D226" s="34">
        <v>3</v>
      </c>
      <c r="E226" s="6" t="s">
        <v>316</v>
      </c>
      <c r="F226" s="31">
        <f>+'4Gorcarakan ev tntesagitakan'!H573</f>
        <v>940763.29599999997</v>
      </c>
      <c r="G226" s="31">
        <f>+'4Gorcarakan ev tntesagitakan'!I573</f>
        <v>940763.29599999997</v>
      </c>
      <c r="H226" s="31"/>
      <c r="I226" s="31">
        <f>+'4Gorcarakan ev tntesagitakan'!K573</f>
        <v>238275.41926717598</v>
      </c>
      <c r="J226" s="31">
        <f>+'4Gorcarakan ev tntesagitakan'!L573</f>
        <v>385684.93285714299</v>
      </c>
      <c r="K226" s="31">
        <f>+'4Gorcarakan ev tntesagitakan'!M573</f>
        <v>635536.46050086676</v>
      </c>
      <c r="L226" s="31">
        <f>+'4Gorcarakan ev tntesagitakan'!N573</f>
        <v>940763.29599999997</v>
      </c>
    </row>
    <row r="227" spans="1:12" x14ac:dyDescent="0.3">
      <c r="A227" s="38">
        <v>2824</v>
      </c>
      <c r="B227" s="34" t="s">
        <v>13</v>
      </c>
      <c r="C227" s="34">
        <v>2</v>
      </c>
      <c r="D227" s="34">
        <v>4</v>
      </c>
      <c r="E227" s="6" t="s">
        <v>317</v>
      </c>
      <c r="F227" s="31">
        <f>SUM(G227:H227)</f>
        <v>0</v>
      </c>
      <c r="G227" s="31"/>
      <c r="H227" s="31"/>
      <c r="I227" s="31">
        <v>0</v>
      </c>
      <c r="J227" s="31">
        <v>0</v>
      </c>
      <c r="K227" s="31">
        <v>0</v>
      </c>
      <c r="L227" s="31">
        <v>0</v>
      </c>
    </row>
    <row r="228" spans="1:12" x14ac:dyDescent="0.3">
      <c r="A228" s="38">
        <v>2825</v>
      </c>
      <c r="B228" s="34" t="s">
        <v>13</v>
      </c>
      <c r="C228" s="34">
        <v>2</v>
      </c>
      <c r="D228" s="34">
        <v>5</v>
      </c>
      <c r="E228" s="6" t="s">
        <v>318</v>
      </c>
      <c r="F228" s="31">
        <f>SUM(G228:H228)</f>
        <v>0</v>
      </c>
      <c r="G228" s="31"/>
      <c r="H228" s="31"/>
      <c r="I228" s="31">
        <v>0</v>
      </c>
      <c r="J228" s="31">
        <v>0</v>
      </c>
      <c r="K228" s="31">
        <v>0</v>
      </c>
      <c r="L228" s="31">
        <v>0</v>
      </c>
    </row>
    <row r="229" spans="1:12" x14ac:dyDescent="0.3">
      <c r="A229" s="38">
        <v>2826</v>
      </c>
      <c r="B229" s="34" t="s">
        <v>13</v>
      </c>
      <c r="C229" s="34">
        <v>2</v>
      </c>
      <c r="D229" s="34">
        <v>6</v>
      </c>
      <c r="E229" s="6" t="s">
        <v>319</v>
      </c>
      <c r="F229" s="31">
        <f>SUM(G229:H229)</f>
        <v>0</v>
      </c>
      <c r="G229" s="31"/>
      <c r="H229" s="31"/>
      <c r="I229" s="31">
        <v>0</v>
      </c>
      <c r="J229" s="31">
        <v>0</v>
      </c>
      <c r="K229" s="31">
        <v>0</v>
      </c>
      <c r="L229" s="31">
        <v>0</v>
      </c>
    </row>
    <row r="230" spans="1:12" ht="27" x14ac:dyDescent="0.3">
      <c r="A230" s="38">
        <v>2827</v>
      </c>
      <c r="B230" s="34" t="s">
        <v>13</v>
      </c>
      <c r="C230" s="34">
        <v>2</v>
      </c>
      <c r="D230" s="34">
        <v>7</v>
      </c>
      <c r="E230" s="6" t="s">
        <v>320</v>
      </c>
      <c r="F230" s="31">
        <f>+'4Gorcarakan ev tntesagitakan'!H593</f>
        <v>28500</v>
      </c>
      <c r="G230" s="31">
        <f>+'4Gorcarakan ev tntesagitakan'!I593</f>
        <v>13000</v>
      </c>
      <c r="H230" s="31">
        <f>+'4Gorcarakan ev tntesagitakan'!J593</f>
        <v>15500</v>
      </c>
      <c r="I230" s="31">
        <f>+'4Gorcarakan ev tntesagitakan'!K593</f>
        <v>6785.7142857142862</v>
      </c>
      <c r="J230" s="31">
        <f>+'4Gorcarakan ev tntesagitakan'!L593</f>
        <v>13797.619047619048</v>
      </c>
      <c r="K230" s="31">
        <f>+'4Gorcarakan ev tntesagitakan'!M593</f>
        <v>21148.809523809523</v>
      </c>
      <c r="L230" s="31">
        <f>+'4Gorcarakan ev tntesagitakan'!N593</f>
        <v>28500</v>
      </c>
    </row>
    <row r="231" spans="1:12" ht="40.5" x14ac:dyDescent="0.3">
      <c r="A231" s="38">
        <v>2830</v>
      </c>
      <c r="B231" s="34" t="s">
        <v>13</v>
      </c>
      <c r="C231" s="34">
        <v>3</v>
      </c>
      <c r="D231" s="34">
        <v>0</v>
      </c>
      <c r="E231" s="6" t="s">
        <v>321</v>
      </c>
      <c r="F231" s="31">
        <f>SUM(F233:F235)</f>
        <v>0</v>
      </c>
      <c r="G231" s="31">
        <f>SUM(G233:G235)</f>
        <v>0</v>
      </c>
      <c r="H231" s="31">
        <f>SUM(H233:H235)</f>
        <v>0</v>
      </c>
      <c r="I231" s="31">
        <v>0</v>
      </c>
      <c r="J231" s="31">
        <v>0</v>
      </c>
      <c r="K231" s="31">
        <v>0</v>
      </c>
      <c r="L231" s="31">
        <v>0</v>
      </c>
    </row>
    <row r="232" spans="1:12" s="39" customFormat="1" x14ac:dyDescent="0.3">
      <c r="A232" s="38"/>
      <c r="B232" s="34"/>
      <c r="C232" s="34"/>
      <c r="D232" s="34"/>
      <c r="E232" s="6" t="s">
        <v>155</v>
      </c>
      <c r="F232" s="31"/>
      <c r="G232" s="31"/>
      <c r="H232" s="31"/>
      <c r="I232" s="31"/>
      <c r="J232" s="31"/>
      <c r="K232" s="31"/>
      <c r="L232" s="31"/>
    </row>
    <row r="233" spans="1:12" x14ac:dyDescent="0.3">
      <c r="A233" s="38">
        <v>2831</v>
      </c>
      <c r="B233" s="34" t="s">
        <v>13</v>
      </c>
      <c r="C233" s="34">
        <v>3</v>
      </c>
      <c r="D233" s="34">
        <v>1</v>
      </c>
      <c r="E233" s="6" t="s">
        <v>322</v>
      </c>
      <c r="F233" s="31">
        <f>SUM(G233:H233)</f>
        <v>0</v>
      </c>
      <c r="G233" s="31"/>
      <c r="H233" s="31"/>
      <c r="I233" s="31">
        <v>0</v>
      </c>
      <c r="J233" s="31">
        <v>0</v>
      </c>
      <c r="K233" s="31">
        <v>0</v>
      </c>
      <c r="L233" s="31">
        <v>0</v>
      </c>
    </row>
    <row r="234" spans="1:12" x14ac:dyDescent="0.3">
      <c r="A234" s="38">
        <v>2832</v>
      </c>
      <c r="B234" s="34" t="s">
        <v>13</v>
      </c>
      <c r="C234" s="34">
        <v>3</v>
      </c>
      <c r="D234" s="34">
        <v>2</v>
      </c>
      <c r="E234" s="6" t="s">
        <v>323</v>
      </c>
      <c r="F234" s="31">
        <f>SUM(G234:H234)</f>
        <v>0</v>
      </c>
      <c r="G234" s="31"/>
      <c r="H234" s="31"/>
      <c r="I234" s="31">
        <v>0</v>
      </c>
      <c r="J234" s="31">
        <v>0</v>
      </c>
      <c r="K234" s="31">
        <v>0</v>
      </c>
      <c r="L234" s="31">
        <v>0</v>
      </c>
    </row>
    <row r="235" spans="1:12" x14ac:dyDescent="0.3">
      <c r="A235" s="38">
        <v>2833</v>
      </c>
      <c r="B235" s="34" t="s">
        <v>13</v>
      </c>
      <c r="C235" s="34">
        <v>3</v>
      </c>
      <c r="D235" s="34">
        <v>3</v>
      </c>
      <c r="E235" s="6" t="s">
        <v>324</v>
      </c>
      <c r="F235" s="31">
        <f>SUM(G235:H235)</f>
        <v>0</v>
      </c>
      <c r="G235" s="31"/>
      <c r="H235" s="31"/>
      <c r="I235" s="31">
        <v>0</v>
      </c>
      <c r="J235" s="31">
        <v>0</v>
      </c>
      <c r="K235" s="31">
        <v>0</v>
      </c>
      <c r="L235" s="31">
        <v>0</v>
      </c>
    </row>
    <row r="236" spans="1:12" x14ac:dyDescent="0.3">
      <c r="A236" s="38">
        <v>2840</v>
      </c>
      <c r="B236" s="34" t="s">
        <v>13</v>
      </c>
      <c r="C236" s="34">
        <v>4</v>
      </c>
      <c r="D236" s="34">
        <v>0</v>
      </c>
      <c r="E236" s="6" t="s">
        <v>325</v>
      </c>
      <c r="F236" s="31">
        <f>+'4Gorcarakan ev tntesagitakan'!H615</f>
        <v>16000</v>
      </c>
      <c r="G236" s="31">
        <f>+'4Gorcarakan ev tntesagitakan'!I615</f>
        <v>16000</v>
      </c>
      <c r="H236" s="31">
        <f>+'4Gorcarakan ev tntesagitakan'!J615</f>
        <v>0</v>
      </c>
      <c r="I236" s="31">
        <f>+'4Gorcarakan ev tntesagitakan'!K615</f>
        <v>7746.0317460317447</v>
      </c>
      <c r="J236" s="31">
        <f>+'4Gorcarakan ev tntesagitakan'!L615</f>
        <v>9714.2857142857138</v>
      </c>
      <c r="K236" s="31">
        <f>+'4Gorcarakan ev tntesagitakan'!M615</f>
        <v>11873.015873015873</v>
      </c>
      <c r="L236" s="31">
        <f>+'4Gorcarakan ev tntesagitakan'!N615</f>
        <v>16000</v>
      </c>
    </row>
    <row r="237" spans="1:12" s="39" customFormat="1" x14ac:dyDescent="0.3">
      <c r="A237" s="38"/>
      <c r="B237" s="34"/>
      <c r="C237" s="34"/>
      <c r="D237" s="34"/>
      <c r="E237" s="6" t="s">
        <v>155</v>
      </c>
      <c r="F237" s="31"/>
      <c r="G237" s="31"/>
      <c r="H237" s="31"/>
      <c r="I237" s="31"/>
      <c r="J237" s="31"/>
      <c r="K237" s="31"/>
      <c r="L237" s="31"/>
    </row>
    <row r="238" spans="1:12" x14ac:dyDescent="0.3">
      <c r="A238" s="38">
        <v>2841</v>
      </c>
      <c r="B238" s="34" t="s">
        <v>13</v>
      </c>
      <c r="C238" s="34">
        <v>4</v>
      </c>
      <c r="D238" s="34">
        <v>1</v>
      </c>
      <c r="E238" s="6" t="s">
        <v>326</v>
      </c>
      <c r="F238" s="31">
        <f>+'4Gorcarakan ev tntesagitakan'!H616</f>
        <v>8000</v>
      </c>
      <c r="G238" s="31">
        <f>+'4Gorcarakan ev tntesagitakan'!I616</f>
        <v>8000</v>
      </c>
      <c r="H238" s="31">
        <f>+'4Gorcarakan ev tntesagitakan'!J616</f>
        <v>0</v>
      </c>
      <c r="I238" s="31">
        <f>+'4Gorcarakan ev tntesagitakan'!K616</f>
        <v>1904.7619047619048</v>
      </c>
      <c r="J238" s="31">
        <f>+'4Gorcarakan ev tntesagitakan'!L616</f>
        <v>3873.0158730158732</v>
      </c>
      <c r="K238" s="31">
        <f>+'4Gorcarakan ev tntesagitakan'!M616</f>
        <v>5936.5079365079364</v>
      </c>
      <c r="L238" s="31">
        <f>+'4Gorcarakan ev tntesagitakan'!N616</f>
        <v>8000</v>
      </c>
    </row>
    <row r="239" spans="1:12" ht="27" x14ac:dyDescent="0.3">
      <c r="A239" s="38">
        <v>2842</v>
      </c>
      <c r="B239" s="34" t="s">
        <v>13</v>
      </c>
      <c r="C239" s="34">
        <v>4</v>
      </c>
      <c r="D239" s="34">
        <v>2</v>
      </c>
      <c r="E239" s="6" t="s">
        <v>327</v>
      </c>
      <c r="F239" s="31">
        <f>+'4Gorcarakan ev tntesagitakan'!H620</f>
        <v>8000</v>
      </c>
      <c r="G239" s="31">
        <f>+'4Gorcarakan ev tntesagitakan'!I620</f>
        <v>8000</v>
      </c>
      <c r="H239" s="31">
        <f>+'4Gorcarakan ev tntesagitakan'!J620</f>
        <v>0</v>
      </c>
      <c r="I239" s="31">
        <f>+'4Gorcarakan ev tntesagitakan'!K620</f>
        <v>5841.2698412698401</v>
      </c>
      <c r="J239" s="31">
        <f>+'4Gorcarakan ev tntesagitakan'!L620</f>
        <v>5841.2698412698401</v>
      </c>
      <c r="K239" s="31">
        <f>+'4Gorcarakan ev tntesagitakan'!M620</f>
        <v>5936.5079365079364</v>
      </c>
      <c r="L239" s="31">
        <f>+'4Gorcarakan ev tntesagitakan'!N620</f>
        <v>8000</v>
      </c>
    </row>
    <row r="240" spans="1:12" x14ac:dyDescent="0.3">
      <c r="A240" s="38">
        <v>2843</v>
      </c>
      <c r="B240" s="34" t="s">
        <v>13</v>
      </c>
      <c r="C240" s="34">
        <v>4</v>
      </c>
      <c r="D240" s="34">
        <v>3</v>
      </c>
      <c r="E240" s="6" t="s">
        <v>325</v>
      </c>
      <c r="F240" s="31">
        <f>SUM(G240:H240)</f>
        <v>0</v>
      </c>
      <c r="G240" s="31"/>
      <c r="H240" s="31"/>
      <c r="I240" s="31">
        <v>0</v>
      </c>
      <c r="J240" s="31">
        <v>0</v>
      </c>
      <c r="K240" s="31">
        <v>0</v>
      </c>
      <c r="L240" s="31">
        <v>0</v>
      </c>
    </row>
    <row r="241" spans="1:12" ht="27" x14ac:dyDescent="0.3">
      <c r="A241" s="38">
        <v>2850</v>
      </c>
      <c r="B241" s="34" t="s">
        <v>13</v>
      </c>
      <c r="C241" s="34">
        <v>5</v>
      </c>
      <c r="D241" s="34">
        <v>0</v>
      </c>
      <c r="E241" s="7" t="s">
        <v>328</v>
      </c>
      <c r="F241" s="31">
        <f>SUM(F243)</f>
        <v>0</v>
      </c>
      <c r="G241" s="31">
        <f>SUM(G243)</f>
        <v>0</v>
      </c>
      <c r="H241" s="31">
        <f>SUM(H243)</f>
        <v>0</v>
      </c>
      <c r="I241" s="31">
        <v>0</v>
      </c>
      <c r="J241" s="31">
        <v>0</v>
      </c>
      <c r="K241" s="31">
        <v>0</v>
      </c>
      <c r="L241" s="31">
        <v>0</v>
      </c>
    </row>
    <row r="242" spans="1:12" s="39" customFormat="1" x14ac:dyDescent="0.3">
      <c r="A242" s="38"/>
      <c r="B242" s="34"/>
      <c r="C242" s="34"/>
      <c r="D242" s="34"/>
      <c r="E242" s="6" t="s">
        <v>155</v>
      </c>
      <c r="F242" s="31"/>
      <c r="G242" s="31"/>
      <c r="H242" s="31"/>
      <c r="I242" s="31"/>
      <c r="J242" s="31"/>
      <c r="K242" s="31"/>
      <c r="L242" s="31"/>
    </row>
    <row r="243" spans="1:12" ht="27" x14ac:dyDescent="0.3">
      <c r="A243" s="38">
        <v>2851</v>
      </c>
      <c r="B243" s="34" t="s">
        <v>13</v>
      </c>
      <c r="C243" s="34">
        <v>5</v>
      </c>
      <c r="D243" s="34">
        <v>1</v>
      </c>
      <c r="E243" s="7" t="s">
        <v>328</v>
      </c>
      <c r="F243" s="31">
        <f>SUM(G243:H243)</f>
        <v>0</v>
      </c>
      <c r="G243" s="31"/>
      <c r="H243" s="31"/>
      <c r="I243" s="31">
        <v>0</v>
      </c>
      <c r="J243" s="31">
        <v>0</v>
      </c>
      <c r="K243" s="31">
        <v>0</v>
      </c>
      <c r="L243" s="31">
        <v>0</v>
      </c>
    </row>
    <row r="244" spans="1:12" ht="27" x14ac:dyDescent="0.3">
      <c r="A244" s="38">
        <v>2860</v>
      </c>
      <c r="B244" s="34" t="s">
        <v>13</v>
      </c>
      <c r="C244" s="34">
        <v>6</v>
      </c>
      <c r="D244" s="34">
        <v>0</v>
      </c>
      <c r="E244" s="7" t="s">
        <v>329</v>
      </c>
      <c r="F244" s="31">
        <f>+F246</f>
        <v>30090</v>
      </c>
      <c r="G244" s="31">
        <f t="shared" ref="G244:L244" si="15">+G246</f>
        <v>30090</v>
      </c>
      <c r="H244" s="31">
        <f t="shared" si="15"/>
        <v>0</v>
      </c>
      <c r="I244" s="31">
        <f t="shared" si="15"/>
        <v>9613.8095238095248</v>
      </c>
      <c r="J244" s="31">
        <f t="shared" si="15"/>
        <v>19455.079365079364</v>
      </c>
      <c r="K244" s="31">
        <f t="shared" si="15"/>
        <v>29772.539682539682</v>
      </c>
      <c r="L244" s="31">
        <f t="shared" si="15"/>
        <v>30090</v>
      </c>
    </row>
    <row r="245" spans="1:12" s="39" customFormat="1" x14ac:dyDescent="0.3">
      <c r="A245" s="38"/>
      <c r="B245" s="34"/>
      <c r="C245" s="34"/>
      <c r="D245" s="34"/>
      <c r="E245" s="6" t="s">
        <v>155</v>
      </c>
      <c r="F245" s="31"/>
      <c r="G245" s="31"/>
      <c r="H245" s="31"/>
      <c r="I245" s="31"/>
      <c r="J245" s="31"/>
      <c r="K245" s="31"/>
      <c r="L245" s="31"/>
    </row>
    <row r="246" spans="1:12" ht="27" x14ac:dyDescent="0.3">
      <c r="A246" s="38">
        <v>2861</v>
      </c>
      <c r="B246" s="34" t="s">
        <v>13</v>
      </c>
      <c r="C246" s="34">
        <v>6</v>
      </c>
      <c r="D246" s="34">
        <v>1</v>
      </c>
      <c r="E246" s="7" t="s">
        <v>329</v>
      </c>
      <c r="F246" s="31">
        <f>+'4Gorcarakan ev tntesagitakan'!H636</f>
        <v>30090</v>
      </c>
      <c r="G246" s="31">
        <f>+'4Gorcarakan ev tntesagitakan'!I636</f>
        <v>30090</v>
      </c>
      <c r="H246" s="31"/>
      <c r="I246" s="31">
        <f>+'4Gorcarakan ev tntesagitakan'!K636</f>
        <v>9613.8095238095248</v>
      </c>
      <c r="J246" s="31">
        <f>+'4Gorcarakan ev tntesagitakan'!L636</f>
        <v>19455.079365079364</v>
      </c>
      <c r="K246" s="31">
        <f>+'4Gorcarakan ev tntesagitakan'!M636</f>
        <v>29772.539682539682</v>
      </c>
      <c r="L246" s="31">
        <f>+'4Gorcarakan ev tntesagitakan'!N636</f>
        <v>30090</v>
      </c>
    </row>
    <row r="247" spans="1:12" s="36" customFormat="1" ht="40.5" x14ac:dyDescent="0.25">
      <c r="A247" s="38">
        <v>2900</v>
      </c>
      <c r="B247" s="34" t="s">
        <v>14</v>
      </c>
      <c r="C247" s="34">
        <v>0</v>
      </c>
      <c r="D247" s="34">
        <v>0</v>
      </c>
      <c r="E247" s="6" t="s">
        <v>330</v>
      </c>
      <c r="F247" s="31">
        <f>+F249+F253+F257+F261+F265+F269+F272+F275</f>
        <v>1326849.0919999999</v>
      </c>
      <c r="G247" s="31">
        <f t="shared" ref="G247:L247" si="16">+G249+G253+G257+G261+G265+G269+G272+G275</f>
        <v>1314849.0919999999</v>
      </c>
      <c r="H247" s="31">
        <f t="shared" si="16"/>
        <v>12000</v>
      </c>
      <c r="I247" s="31">
        <f t="shared" si="16"/>
        <v>346230.66223809525</v>
      </c>
      <c r="J247" s="31">
        <f t="shared" si="16"/>
        <v>651998.11349181458</v>
      </c>
      <c r="K247" s="31">
        <f t="shared" si="16"/>
        <v>895956.56382539519</v>
      </c>
      <c r="L247" s="31">
        <f t="shared" si="16"/>
        <v>1326849.0919999999</v>
      </c>
    </row>
    <row r="248" spans="1:12" x14ac:dyDescent="0.3">
      <c r="A248" s="33"/>
      <c r="B248" s="34"/>
      <c r="C248" s="34"/>
      <c r="D248" s="34"/>
      <c r="E248" s="6" t="s">
        <v>153</v>
      </c>
      <c r="F248" s="31"/>
      <c r="G248" s="31"/>
      <c r="H248" s="31"/>
      <c r="I248" s="31">
        <v>0</v>
      </c>
      <c r="J248" s="31">
        <v>0</v>
      </c>
      <c r="K248" s="31">
        <v>0</v>
      </c>
      <c r="L248" s="31">
        <v>0</v>
      </c>
    </row>
    <row r="249" spans="1:12" ht="27" x14ac:dyDescent="0.3">
      <c r="A249" s="38">
        <v>2910</v>
      </c>
      <c r="B249" s="34" t="s">
        <v>14</v>
      </c>
      <c r="C249" s="34">
        <v>1</v>
      </c>
      <c r="D249" s="34">
        <v>0</v>
      </c>
      <c r="E249" s="6" t="s">
        <v>331</v>
      </c>
      <c r="F249" s="31">
        <f>+F251</f>
        <v>1200672.652</v>
      </c>
      <c r="G249" s="31">
        <f t="shared" ref="G249:L249" si="17">+G251</f>
        <v>1200672.652</v>
      </c>
      <c r="H249" s="31">
        <f t="shared" si="17"/>
        <v>0</v>
      </c>
      <c r="I249" s="31">
        <f t="shared" si="17"/>
        <v>300611.20200000005</v>
      </c>
      <c r="J249" s="31">
        <f t="shared" si="17"/>
        <v>580271.3298410225</v>
      </c>
      <c r="K249" s="31">
        <f t="shared" si="17"/>
        <v>797456.45199999993</v>
      </c>
      <c r="L249" s="31">
        <f t="shared" si="17"/>
        <v>1200672.652</v>
      </c>
    </row>
    <row r="250" spans="1:12" s="39" customFormat="1" x14ac:dyDescent="0.3">
      <c r="A250" s="38"/>
      <c r="B250" s="34"/>
      <c r="C250" s="34"/>
      <c r="D250" s="34"/>
      <c r="E250" s="6" t="s">
        <v>155</v>
      </c>
      <c r="F250" s="31"/>
      <c r="G250" s="31"/>
      <c r="H250" s="31"/>
      <c r="I250" s="31"/>
      <c r="J250" s="31"/>
      <c r="K250" s="31"/>
      <c r="L250" s="31"/>
    </row>
    <row r="251" spans="1:12" x14ac:dyDescent="0.3">
      <c r="A251" s="38">
        <v>2911</v>
      </c>
      <c r="B251" s="34" t="s">
        <v>14</v>
      </c>
      <c r="C251" s="34">
        <v>1</v>
      </c>
      <c r="D251" s="34">
        <v>1</v>
      </c>
      <c r="E251" s="6" t="s">
        <v>332</v>
      </c>
      <c r="F251" s="31">
        <f>+'4Gorcarakan ev tntesagitakan'!H647</f>
        <v>1200672.652</v>
      </c>
      <c r="G251" s="31">
        <f>+'4Gorcarakan ev tntesagitakan'!I647</f>
        <v>1200672.652</v>
      </c>
      <c r="H251" s="31">
        <f>+'4Gorcarakan ev tntesagitakan'!J647</f>
        <v>0</v>
      </c>
      <c r="I251" s="31">
        <f>+'4Gorcarakan ev tntesagitakan'!K647</f>
        <v>300611.20200000005</v>
      </c>
      <c r="J251" s="31">
        <f>+'4Gorcarakan ev tntesagitakan'!L647</f>
        <v>580271.3298410225</v>
      </c>
      <c r="K251" s="31">
        <f>+'4Gorcarakan ev tntesagitakan'!M647</f>
        <v>797456.45199999993</v>
      </c>
      <c r="L251" s="31">
        <f>+'4Gorcarakan ev tntesagitakan'!N647</f>
        <v>1200672.652</v>
      </c>
    </row>
    <row r="252" spans="1:12" x14ac:dyDescent="0.3">
      <c r="A252" s="38">
        <v>2912</v>
      </c>
      <c r="B252" s="34" t="s">
        <v>14</v>
      </c>
      <c r="C252" s="34">
        <v>1</v>
      </c>
      <c r="D252" s="34">
        <v>2</v>
      </c>
      <c r="E252" s="6" t="s">
        <v>333</v>
      </c>
      <c r="F252" s="31">
        <f>SUM(G252:H252)</f>
        <v>0</v>
      </c>
      <c r="G252" s="31"/>
      <c r="H252" s="31"/>
      <c r="I252" s="31">
        <v>0</v>
      </c>
      <c r="J252" s="31">
        <v>0</v>
      </c>
      <c r="K252" s="31">
        <v>0</v>
      </c>
      <c r="L252" s="31">
        <v>0</v>
      </c>
    </row>
    <row r="253" spans="1:12" x14ac:dyDescent="0.3">
      <c r="A253" s="38">
        <v>2920</v>
      </c>
      <c r="B253" s="34" t="s">
        <v>14</v>
      </c>
      <c r="C253" s="34">
        <v>2</v>
      </c>
      <c r="D253" s="34">
        <v>0</v>
      </c>
      <c r="E253" s="6" t="s">
        <v>334</v>
      </c>
      <c r="F253" s="31">
        <f>SUM(F255:F256)</f>
        <v>0</v>
      </c>
      <c r="G253" s="31">
        <f>SUM(G255:G256)</f>
        <v>0</v>
      </c>
      <c r="H253" s="31">
        <f>SUM(H255:H256)</f>
        <v>0</v>
      </c>
      <c r="I253" s="31">
        <v>0</v>
      </c>
      <c r="J253" s="31">
        <v>0</v>
      </c>
      <c r="K253" s="31">
        <v>0</v>
      </c>
      <c r="L253" s="31">
        <v>0</v>
      </c>
    </row>
    <row r="254" spans="1:12" s="39" customFormat="1" x14ac:dyDescent="0.3">
      <c r="A254" s="38"/>
      <c r="B254" s="34"/>
      <c r="C254" s="34"/>
      <c r="D254" s="34"/>
      <c r="E254" s="6" t="s">
        <v>155</v>
      </c>
      <c r="F254" s="31"/>
      <c r="G254" s="31"/>
      <c r="H254" s="31"/>
      <c r="I254" s="31"/>
      <c r="J254" s="31"/>
      <c r="K254" s="31"/>
      <c r="L254" s="31"/>
    </row>
    <row r="255" spans="1:12" x14ac:dyDescent="0.3">
      <c r="A255" s="38">
        <v>2921</v>
      </c>
      <c r="B255" s="34" t="s">
        <v>14</v>
      </c>
      <c r="C255" s="34">
        <v>2</v>
      </c>
      <c r="D255" s="34">
        <v>1</v>
      </c>
      <c r="E255" s="6" t="s">
        <v>335</v>
      </c>
      <c r="F255" s="31">
        <f>SUM(G255:H255)</f>
        <v>0</v>
      </c>
      <c r="G255" s="31"/>
      <c r="H255" s="31"/>
      <c r="I255" s="31">
        <v>0</v>
      </c>
      <c r="J255" s="31">
        <v>0</v>
      </c>
      <c r="K255" s="31">
        <v>0</v>
      </c>
      <c r="L255" s="31">
        <v>0</v>
      </c>
    </row>
    <row r="256" spans="1:12" x14ac:dyDescent="0.3">
      <c r="A256" s="38">
        <v>2922</v>
      </c>
      <c r="B256" s="34" t="s">
        <v>14</v>
      </c>
      <c r="C256" s="34">
        <v>2</v>
      </c>
      <c r="D256" s="34">
        <v>2</v>
      </c>
      <c r="E256" s="6" t="s">
        <v>336</v>
      </c>
      <c r="F256" s="31">
        <f>SUM(G256:H256)</f>
        <v>0</v>
      </c>
      <c r="G256" s="31"/>
      <c r="H256" s="31"/>
      <c r="I256" s="31">
        <v>0</v>
      </c>
      <c r="J256" s="31">
        <v>0</v>
      </c>
      <c r="K256" s="31">
        <v>0</v>
      </c>
      <c r="L256" s="31">
        <v>0</v>
      </c>
    </row>
    <row r="257" spans="1:12" ht="40.5" x14ac:dyDescent="0.3">
      <c r="A257" s="38">
        <v>2930</v>
      </c>
      <c r="B257" s="34" t="s">
        <v>14</v>
      </c>
      <c r="C257" s="34">
        <v>3</v>
      </c>
      <c r="D257" s="34">
        <v>0</v>
      </c>
      <c r="E257" s="6" t="s">
        <v>337</v>
      </c>
      <c r="F257" s="31">
        <f>SUM(F259:F260)</f>
        <v>0</v>
      </c>
      <c r="G257" s="31">
        <f>SUM(G259:G260)</f>
        <v>0</v>
      </c>
      <c r="H257" s="31">
        <f>SUM(H259:H260)</f>
        <v>0</v>
      </c>
      <c r="I257" s="31">
        <v>0</v>
      </c>
      <c r="J257" s="31">
        <v>0</v>
      </c>
      <c r="K257" s="31">
        <v>0</v>
      </c>
      <c r="L257" s="31">
        <v>0</v>
      </c>
    </row>
    <row r="258" spans="1:12" s="39" customFormat="1" x14ac:dyDescent="0.3">
      <c r="A258" s="38"/>
      <c r="B258" s="34"/>
      <c r="C258" s="34"/>
      <c r="D258" s="34"/>
      <c r="E258" s="6" t="s">
        <v>155</v>
      </c>
      <c r="F258" s="31"/>
      <c r="G258" s="31"/>
      <c r="H258" s="31"/>
      <c r="I258" s="31"/>
      <c r="J258" s="31"/>
      <c r="K258" s="31"/>
      <c r="L258" s="31"/>
    </row>
    <row r="259" spans="1:12" ht="27" x14ac:dyDescent="0.3">
      <c r="A259" s="38">
        <v>2931</v>
      </c>
      <c r="B259" s="34" t="s">
        <v>14</v>
      </c>
      <c r="C259" s="34">
        <v>3</v>
      </c>
      <c r="D259" s="34">
        <v>1</v>
      </c>
      <c r="E259" s="6" t="s">
        <v>338</v>
      </c>
      <c r="F259" s="31">
        <f>SUM(G259:H259)</f>
        <v>0</v>
      </c>
      <c r="G259" s="31"/>
      <c r="H259" s="31"/>
      <c r="I259" s="31">
        <v>0</v>
      </c>
      <c r="J259" s="31">
        <v>0</v>
      </c>
      <c r="K259" s="31">
        <v>0</v>
      </c>
      <c r="L259" s="31">
        <v>0</v>
      </c>
    </row>
    <row r="260" spans="1:12" x14ac:dyDescent="0.3">
      <c r="A260" s="38">
        <v>2932</v>
      </c>
      <c r="B260" s="34" t="s">
        <v>14</v>
      </c>
      <c r="C260" s="34">
        <v>3</v>
      </c>
      <c r="D260" s="34">
        <v>2</v>
      </c>
      <c r="E260" s="6" t="s">
        <v>339</v>
      </c>
      <c r="F260" s="31">
        <f>SUM(G260:H260)</f>
        <v>0</v>
      </c>
      <c r="G260" s="31"/>
      <c r="H260" s="31"/>
      <c r="I260" s="31">
        <v>0</v>
      </c>
      <c r="J260" s="31">
        <v>0</v>
      </c>
      <c r="K260" s="31">
        <v>0</v>
      </c>
      <c r="L260" s="31">
        <v>0</v>
      </c>
    </row>
    <row r="261" spans="1:12" x14ac:dyDescent="0.3">
      <c r="A261" s="38">
        <v>2940</v>
      </c>
      <c r="B261" s="34" t="s">
        <v>14</v>
      </c>
      <c r="C261" s="34">
        <v>4</v>
      </c>
      <c r="D261" s="34">
        <v>0</v>
      </c>
      <c r="E261" s="6" t="s">
        <v>340</v>
      </c>
      <c r="F261" s="31">
        <f>SUM(F263:F264)</f>
        <v>0</v>
      </c>
      <c r="G261" s="31">
        <f>SUM(G263:G264)</f>
        <v>0</v>
      </c>
      <c r="H261" s="31">
        <f>SUM(H263:H264)</f>
        <v>0</v>
      </c>
      <c r="I261" s="31">
        <v>0</v>
      </c>
      <c r="J261" s="31">
        <v>0</v>
      </c>
      <c r="K261" s="31">
        <v>0</v>
      </c>
      <c r="L261" s="31">
        <v>0</v>
      </c>
    </row>
    <row r="262" spans="1:12" s="39" customFormat="1" x14ac:dyDescent="0.3">
      <c r="A262" s="38"/>
      <c r="B262" s="34"/>
      <c r="C262" s="34"/>
      <c r="D262" s="34"/>
      <c r="E262" s="6" t="s">
        <v>155</v>
      </c>
      <c r="F262" s="31"/>
      <c r="G262" s="31"/>
      <c r="H262" s="31"/>
      <c r="I262" s="31"/>
      <c r="J262" s="31"/>
      <c r="K262" s="31"/>
      <c r="L262" s="31"/>
    </row>
    <row r="263" spans="1:12" x14ac:dyDescent="0.3">
      <c r="A263" s="38">
        <v>2941</v>
      </c>
      <c r="B263" s="34" t="s">
        <v>14</v>
      </c>
      <c r="C263" s="34">
        <v>4</v>
      </c>
      <c r="D263" s="34">
        <v>1</v>
      </c>
      <c r="E263" s="6" t="s">
        <v>341</v>
      </c>
      <c r="F263" s="31">
        <f>SUM(G263:H263)</f>
        <v>0</v>
      </c>
      <c r="G263" s="31"/>
      <c r="H263" s="31"/>
      <c r="I263" s="31">
        <v>0</v>
      </c>
      <c r="J263" s="31">
        <v>0</v>
      </c>
      <c r="K263" s="31">
        <v>0</v>
      </c>
      <c r="L263" s="31">
        <v>0</v>
      </c>
    </row>
    <row r="264" spans="1:12" x14ac:dyDescent="0.3">
      <c r="A264" s="38">
        <v>2942</v>
      </c>
      <c r="B264" s="34" t="s">
        <v>14</v>
      </c>
      <c r="C264" s="34">
        <v>4</v>
      </c>
      <c r="D264" s="34">
        <v>2</v>
      </c>
      <c r="E264" s="6" t="s">
        <v>342</v>
      </c>
      <c r="F264" s="31">
        <f>SUM(G264:H264)</f>
        <v>0</v>
      </c>
      <c r="G264" s="31"/>
      <c r="H264" s="31"/>
      <c r="I264" s="31">
        <v>0</v>
      </c>
      <c r="J264" s="31">
        <v>0</v>
      </c>
      <c r="K264" s="31">
        <v>0</v>
      </c>
      <c r="L264" s="31">
        <v>0</v>
      </c>
    </row>
    <row r="265" spans="1:12" x14ac:dyDescent="0.3">
      <c r="A265" s="38">
        <v>2950</v>
      </c>
      <c r="B265" s="34" t="s">
        <v>14</v>
      </c>
      <c r="C265" s="34">
        <v>5</v>
      </c>
      <c r="D265" s="34">
        <v>0</v>
      </c>
      <c r="E265" s="6" t="s">
        <v>343</v>
      </c>
      <c r="F265" s="31">
        <f>SUM(F267:F268)</f>
        <v>0</v>
      </c>
      <c r="G265" s="31">
        <f>SUM(G267:G268)</f>
        <v>0</v>
      </c>
      <c r="H265" s="31">
        <f>SUM(H267:H268)</f>
        <v>0</v>
      </c>
      <c r="I265" s="31">
        <v>0</v>
      </c>
      <c r="J265" s="31">
        <v>0</v>
      </c>
      <c r="K265" s="31">
        <v>0</v>
      </c>
      <c r="L265" s="31">
        <v>0</v>
      </c>
    </row>
    <row r="266" spans="1:12" s="39" customFormat="1" x14ac:dyDescent="0.3">
      <c r="A266" s="38"/>
      <c r="B266" s="34"/>
      <c r="C266" s="34"/>
      <c r="D266" s="34"/>
      <c r="E266" s="6" t="s">
        <v>155</v>
      </c>
      <c r="F266" s="31"/>
      <c r="G266" s="31"/>
      <c r="H266" s="31"/>
      <c r="I266" s="31"/>
      <c r="J266" s="31"/>
      <c r="K266" s="31"/>
      <c r="L266" s="31"/>
    </row>
    <row r="267" spans="1:12" x14ac:dyDescent="0.3">
      <c r="A267" s="38">
        <v>2951</v>
      </c>
      <c r="B267" s="34" t="s">
        <v>14</v>
      </c>
      <c r="C267" s="34">
        <v>5</v>
      </c>
      <c r="D267" s="34">
        <v>1</v>
      </c>
      <c r="E267" s="6" t="s">
        <v>344</v>
      </c>
      <c r="F267" s="31">
        <f>SUM(G267:H267)</f>
        <v>0</v>
      </c>
      <c r="G267" s="31"/>
      <c r="H267" s="31"/>
      <c r="I267" s="31">
        <v>0</v>
      </c>
      <c r="J267" s="31">
        <v>0</v>
      </c>
      <c r="K267" s="31">
        <v>0</v>
      </c>
      <c r="L267" s="31">
        <v>0</v>
      </c>
    </row>
    <row r="268" spans="1:12" x14ac:dyDescent="0.3">
      <c r="A268" s="38">
        <v>2952</v>
      </c>
      <c r="B268" s="34" t="s">
        <v>14</v>
      </c>
      <c r="C268" s="34">
        <v>5</v>
      </c>
      <c r="D268" s="34">
        <v>2</v>
      </c>
      <c r="E268" s="6" t="s">
        <v>345</v>
      </c>
      <c r="F268" s="31">
        <f>SUM(G268:H268)</f>
        <v>0</v>
      </c>
      <c r="G268" s="31"/>
      <c r="H268" s="31"/>
      <c r="I268" s="31">
        <v>0</v>
      </c>
      <c r="J268" s="31">
        <v>0</v>
      </c>
      <c r="K268" s="31">
        <v>0</v>
      </c>
      <c r="L268" s="31">
        <v>0</v>
      </c>
    </row>
    <row r="269" spans="1:12" ht="27" x14ac:dyDescent="0.3">
      <c r="A269" s="38">
        <v>2960</v>
      </c>
      <c r="B269" s="34" t="s">
        <v>14</v>
      </c>
      <c r="C269" s="34">
        <v>6</v>
      </c>
      <c r="D269" s="34">
        <v>0</v>
      </c>
      <c r="E269" s="6" t="s">
        <v>346</v>
      </c>
      <c r="F269" s="31">
        <f>+'4Gorcarakan ev tntesagitakan'!H695</f>
        <v>126176.43999999999</v>
      </c>
      <c r="G269" s="31">
        <f>+'4Gorcarakan ev tntesagitakan'!I695</f>
        <v>114176.43999999999</v>
      </c>
      <c r="H269" s="31">
        <f>+'4Gorcarakan ev tntesagitakan'!J695</f>
        <v>12000</v>
      </c>
      <c r="I269" s="31">
        <f>+'4Gorcarakan ev tntesagitakan'!K695</f>
        <v>45619.460238095198</v>
      </c>
      <c r="J269" s="31">
        <f>+'4Gorcarakan ev tntesagitakan'!L695</f>
        <v>71726.783650792102</v>
      </c>
      <c r="K269" s="31">
        <f>+'4Gorcarakan ev tntesagitakan'!M695</f>
        <v>98500.111825395303</v>
      </c>
      <c r="L269" s="31">
        <f>+'4Gorcarakan ev tntesagitakan'!N695</f>
        <v>126176.43999999999</v>
      </c>
    </row>
    <row r="270" spans="1:12" s="39" customFormat="1" x14ac:dyDescent="0.3">
      <c r="A270" s="38"/>
      <c r="B270" s="34"/>
      <c r="C270" s="34"/>
      <c r="D270" s="34"/>
      <c r="E270" s="6" t="s">
        <v>155</v>
      </c>
      <c r="F270" s="31"/>
      <c r="G270" s="31"/>
      <c r="H270" s="31"/>
      <c r="I270" s="31"/>
      <c r="J270" s="31"/>
      <c r="K270" s="31"/>
      <c r="L270" s="31"/>
    </row>
    <row r="271" spans="1:12" ht="27" x14ac:dyDescent="0.3">
      <c r="A271" s="40">
        <v>2961</v>
      </c>
      <c r="B271" s="34" t="s">
        <v>14</v>
      </c>
      <c r="C271" s="34">
        <v>6</v>
      </c>
      <c r="D271" s="34">
        <v>1</v>
      </c>
      <c r="E271" s="6" t="s">
        <v>346</v>
      </c>
      <c r="F271" s="31">
        <f>+'4Gorcarakan ev tntesagitakan'!H697</f>
        <v>126176.43999999999</v>
      </c>
      <c r="G271" s="31">
        <f>+'4Gorcarakan ev tntesagitakan'!I697</f>
        <v>114176.43999999999</v>
      </c>
      <c r="H271" s="31">
        <f>+'4Gorcarakan ev tntesagitakan'!J697</f>
        <v>12000</v>
      </c>
      <c r="I271" s="31">
        <f>+'4Gorcarakan ev tntesagitakan'!K697</f>
        <v>45619.460238095198</v>
      </c>
      <c r="J271" s="31">
        <f>+'4Gorcarakan ev tntesagitakan'!L697</f>
        <v>71726.783650792102</v>
      </c>
      <c r="K271" s="31">
        <f>+'4Gorcarakan ev tntesagitakan'!M697</f>
        <v>98500.111825395303</v>
      </c>
      <c r="L271" s="31">
        <f>+'4Gorcarakan ev tntesagitakan'!N697</f>
        <v>126176.43999999999</v>
      </c>
    </row>
    <row r="272" spans="1:12" ht="27" x14ac:dyDescent="0.3">
      <c r="A272" s="40">
        <v>2970</v>
      </c>
      <c r="B272" s="34" t="s">
        <v>14</v>
      </c>
      <c r="C272" s="34">
        <v>7</v>
      </c>
      <c r="D272" s="34">
        <v>0</v>
      </c>
      <c r="E272" s="6" t="s">
        <v>347</v>
      </c>
      <c r="F272" s="31">
        <f>SUM(F274)</f>
        <v>0</v>
      </c>
      <c r="G272" s="31">
        <f>SUM(G274)</f>
        <v>0</v>
      </c>
      <c r="H272" s="31">
        <f>SUM(H274)</f>
        <v>0</v>
      </c>
      <c r="I272" s="31">
        <v>0</v>
      </c>
      <c r="J272" s="31">
        <v>0</v>
      </c>
      <c r="K272" s="31">
        <v>0</v>
      </c>
      <c r="L272" s="31">
        <v>0</v>
      </c>
    </row>
    <row r="273" spans="1:12" s="39" customFormat="1" x14ac:dyDescent="0.3">
      <c r="A273" s="40"/>
      <c r="B273" s="34"/>
      <c r="C273" s="34"/>
      <c r="D273" s="34"/>
      <c r="E273" s="6" t="s">
        <v>155</v>
      </c>
      <c r="F273" s="31"/>
      <c r="G273" s="31"/>
      <c r="H273" s="31"/>
      <c r="I273" s="31"/>
      <c r="J273" s="31"/>
      <c r="K273" s="31"/>
      <c r="L273" s="31"/>
    </row>
    <row r="274" spans="1:12" ht="27" x14ac:dyDescent="0.3">
      <c r="A274" s="40">
        <v>2971</v>
      </c>
      <c r="B274" s="34" t="s">
        <v>14</v>
      </c>
      <c r="C274" s="34">
        <v>7</v>
      </c>
      <c r="D274" s="34">
        <v>1</v>
      </c>
      <c r="E274" s="6" t="s">
        <v>347</v>
      </c>
      <c r="F274" s="31">
        <f>SUM(G274:H274)</f>
        <v>0</v>
      </c>
      <c r="G274" s="31"/>
      <c r="H274" s="31"/>
      <c r="I274" s="31">
        <v>0</v>
      </c>
      <c r="J274" s="31">
        <v>0</v>
      </c>
      <c r="K274" s="31">
        <v>0</v>
      </c>
      <c r="L274" s="31">
        <v>0</v>
      </c>
    </row>
    <row r="275" spans="1:12" x14ac:dyDescent="0.3">
      <c r="A275" s="40">
        <v>2980</v>
      </c>
      <c r="B275" s="34" t="s">
        <v>14</v>
      </c>
      <c r="C275" s="34">
        <v>8</v>
      </c>
      <c r="D275" s="34">
        <v>0</v>
      </c>
      <c r="E275" s="6" t="s">
        <v>348</v>
      </c>
      <c r="F275" s="31">
        <f>SUM(F277)</f>
        <v>0</v>
      </c>
      <c r="G275" s="31">
        <f>SUM(G277)</f>
        <v>0</v>
      </c>
      <c r="H275" s="31">
        <f>SUM(H277)</f>
        <v>0</v>
      </c>
      <c r="I275" s="31">
        <v>0</v>
      </c>
      <c r="J275" s="31">
        <v>0</v>
      </c>
      <c r="K275" s="31">
        <v>0</v>
      </c>
      <c r="L275" s="31">
        <v>0</v>
      </c>
    </row>
    <row r="276" spans="1:12" s="39" customFormat="1" x14ac:dyDescent="0.3">
      <c r="A276" s="40"/>
      <c r="B276" s="34"/>
      <c r="C276" s="34"/>
      <c r="D276" s="34"/>
      <c r="E276" s="6" t="s">
        <v>155</v>
      </c>
      <c r="F276" s="31"/>
      <c r="G276" s="31"/>
      <c r="H276" s="31"/>
      <c r="I276" s="31"/>
      <c r="J276" s="31"/>
      <c r="K276" s="31"/>
      <c r="L276" s="31"/>
    </row>
    <row r="277" spans="1:12" x14ac:dyDescent="0.3">
      <c r="A277" s="40">
        <v>2981</v>
      </c>
      <c r="B277" s="34" t="s">
        <v>14</v>
      </c>
      <c r="C277" s="34">
        <v>8</v>
      </c>
      <c r="D277" s="34">
        <v>1</v>
      </c>
      <c r="E277" s="6" t="s">
        <v>348</v>
      </c>
      <c r="F277" s="31">
        <f>SUM(G277:H277)</f>
        <v>0</v>
      </c>
      <c r="G277" s="31"/>
      <c r="H277" s="31"/>
      <c r="I277" s="31">
        <v>0</v>
      </c>
      <c r="J277" s="31">
        <v>0</v>
      </c>
      <c r="K277" s="31">
        <v>0</v>
      </c>
      <c r="L277" s="31">
        <v>0</v>
      </c>
    </row>
    <row r="278" spans="1:12" s="36" customFormat="1" ht="40.5" x14ac:dyDescent="0.25">
      <c r="A278" s="40">
        <v>3000</v>
      </c>
      <c r="B278" s="34" t="s">
        <v>15</v>
      </c>
      <c r="C278" s="34">
        <v>0</v>
      </c>
      <c r="D278" s="34">
        <v>0</v>
      </c>
      <c r="E278" s="6" t="s">
        <v>349</v>
      </c>
      <c r="F278" s="31">
        <f>+F280+F284+F287+F290+F293+F296+F299+F302+F306</f>
        <v>41000</v>
      </c>
      <c r="G278" s="31">
        <f t="shared" ref="G278:L278" si="18">+G280+G284+G287+G290+G293+G296+G299+G302+G306</f>
        <v>41000</v>
      </c>
      <c r="H278" s="31">
        <f t="shared" si="18"/>
        <v>0</v>
      </c>
      <c r="I278" s="31">
        <f t="shared" si="18"/>
        <v>10261.866666666667</v>
      </c>
      <c r="J278" s="31">
        <f t="shared" si="18"/>
        <v>21912.698412698413</v>
      </c>
      <c r="K278" s="31">
        <f>+K280+K284+K287+K290+K293+K296+K299+K302+K306</f>
        <v>31456.349206349205</v>
      </c>
      <c r="L278" s="31">
        <f t="shared" si="18"/>
        <v>41000</v>
      </c>
    </row>
    <row r="279" spans="1:12" x14ac:dyDescent="0.3">
      <c r="A279" s="40"/>
      <c r="B279" s="34"/>
      <c r="C279" s="34"/>
      <c r="D279" s="34"/>
      <c r="E279" s="6" t="s">
        <v>153</v>
      </c>
      <c r="F279" s="31"/>
      <c r="G279" s="31"/>
      <c r="H279" s="31"/>
      <c r="I279" s="31"/>
      <c r="J279" s="31"/>
      <c r="K279" s="31"/>
      <c r="L279" s="31"/>
    </row>
    <row r="280" spans="1:12" x14ac:dyDescent="0.3">
      <c r="A280" s="40">
        <v>3010</v>
      </c>
      <c r="B280" s="34" t="s">
        <v>15</v>
      </c>
      <c r="C280" s="34">
        <v>1</v>
      </c>
      <c r="D280" s="34">
        <v>0</v>
      </c>
      <c r="E280" s="6" t="s">
        <v>350</v>
      </c>
      <c r="F280" s="31">
        <f>SUM(F282:F283)</f>
        <v>0</v>
      </c>
      <c r="G280" s="31">
        <f>SUM(G282:G283)</f>
        <v>0</v>
      </c>
      <c r="H280" s="31">
        <f>SUM(H282:H283)</f>
        <v>0</v>
      </c>
      <c r="I280" s="31">
        <v>0</v>
      </c>
      <c r="J280" s="31">
        <v>0</v>
      </c>
      <c r="K280" s="31">
        <v>0</v>
      </c>
      <c r="L280" s="31">
        <v>0</v>
      </c>
    </row>
    <row r="281" spans="1:12" s="39" customFormat="1" x14ac:dyDescent="0.3">
      <c r="A281" s="40"/>
      <c r="B281" s="34"/>
      <c r="C281" s="34"/>
      <c r="D281" s="34"/>
      <c r="E281" s="6" t="s">
        <v>155</v>
      </c>
      <c r="F281" s="31"/>
      <c r="G281" s="31"/>
      <c r="H281" s="31"/>
      <c r="I281" s="31"/>
      <c r="J281" s="31"/>
      <c r="K281" s="31"/>
      <c r="L281" s="31"/>
    </row>
    <row r="282" spans="1:12" x14ac:dyDescent="0.3">
      <c r="A282" s="40">
        <v>3011</v>
      </c>
      <c r="B282" s="34" t="s">
        <v>15</v>
      </c>
      <c r="C282" s="34">
        <v>1</v>
      </c>
      <c r="D282" s="34">
        <v>1</v>
      </c>
      <c r="E282" s="6" t="s">
        <v>351</v>
      </c>
      <c r="F282" s="31">
        <f>SUM(G282:H282)</f>
        <v>0</v>
      </c>
      <c r="G282" s="31"/>
      <c r="H282" s="31"/>
      <c r="I282" s="31">
        <v>0</v>
      </c>
      <c r="J282" s="31">
        <v>0</v>
      </c>
      <c r="K282" s="31">
        <v>0</v>
      </c>
      <c r="L282" s="31">
        <v>0</v>
      </c>
    </row>
    <row r="283" spans="1:12" x14ac:dyDescent="0.3">
      <c r="A283" s="40">
        <v>3012</v>
      </c>
      <c r="B283" s="34" t="s">
        <v>15</v>
      </c>
      <c r="C283" s="34">
        <v>1</v>
      </c>
      <c r="D283" s="34">
        <v>2</v>
      </c>
      <c r="E283" s="6" t="s">
        <v>352</v>
      </c>
      <c r="F283" s="31">
        <f>SUM(G283:H283)</f>
        <v>0</v>
      </c>
      <c r="G283" s="31"/>
      <c r="H283" s="31"/>
      <c r="I283" s="31">
        <v>0</v>
      </c>
      <c r="J283" s="31">
        <v>0</v>
      </c>
      <c r="K283" s="31">
        <v>0</v>
      </c>
      <c r="L283" s="31">
        <v>0</v>
      </c>
    </row>
    <row r="284" spans="1:12" x14ac:dyDescent="0.3">
      <c r="A284" s="40">
        <v>3020</v>
      </c>
      <c r="B284" s="34" t="s">
        <v>15</v>
      </c>
      <c r="C284" s="34">
        <v>2</v>
      </c>
      <c r="D284" s="34">
        <v>0</v>
      </c>
      <c r="E284" s="6" t="s">
        <v>353</v>
      </c>
      <c r="F284" s="31">
        <f>SUM(F286)</f>
        <v>0</v>
      </c>
      <c r="G284" s="31">
        <f>SUM(G286)</f>
        <v>0</v>
      </c>
      <c r="H284" s="31">
        <f>SUM(H286)</f>
        <v>0</v>
      </c>
      <c r="I284" s="31">
        <v>0</v>
      </c>
      <c r="J284" s="31">
        <v>0</v>
      </c>
      <c r="K284" s="31">
        <v>0</v>
      </c>
      <c r="L284" s="31">
        <v>0</v>
      </c>
    </row>
    <row r="285" spans="1:12" s="39" customFormat="1" x14ac:dyDescent="0.3">
      <c r="A285" s="40"/>
      <c r="B285" s="34"/>
      <c r="C285" s="34"/>
      <c r="D285" s="34"/>
      <c r="E285" s="6" t="s">
        <v>155</v>
      </c>
      <c r="F285" s="31"/>
      <c r="G285" s="31"/>
      <c r="H285" s="31"/>
      <c r="I285" s="31"/>
      <c r="J285" s="31"/>
      <c r="K285" s="31"/>
      <c r="L285" s="31"/>
    </row>
    <row r="286" spans="1:12" x14ac:dyDescent="0.3">
      <c r="A286" s="40">
        <v>3021</v>
      </c>
      <c r="B286" s="34" t="s">
        <v>15</v>
      </c>
      <c r="C286" s="34">
        <v>2</v>
      </c>
      <c r="D286" s="34">
        <v>1</v>
      </c>
      <c r="E286" s="6" t="s">
        <v>353</v>
      </c>
      <c r="F286" s="31">
        <f>SUM(G286:H286)</f>
        <v>0</v>
      </c>
      <c r="G286" s="31"/>
      <c r="H286" s="31"/>
      <c r="I286" s="31">
        <v>0</v>
      </c>
      <c r="J286" s="31">
        <v>0</v>
      </c>
      <c r="K286" s="31">
        <v>0</v>
      </c>
      <c r="L286" s="31">
        <v>0</v>
      </c>
    </row>
    <row r="287" spans="1:12" x14ac:dyDescent="0.3">
      <c r="A287" s="40">
        <v>3030</v>
      </c>
      <c r="B287" s="34" t="s">
        <v>15</v>
      </c>
      <c r="C287" s="34">
        <v>3</v>
      </c>
      <c r="D287" s="34">
        <v>0</v>
      </c>
      <c r="E287" s="6" t="s">
        <v>354</v>
      </c>
      <c r="F287" s="31">
        <f>+F289</f>
        <v>2500</v>
      </c>
      <c r="G287" s="31">
        <f t="shared" ref="G287:L287" si="19">+G289</f>
        <v>2500</v>
      </c>
      <c r="H287" s="31">
        <f t="shared" si="19"/>
        <v>0</v>
      </c>
      <c r="I287" s="31">
        <f t="shared" si="19"/>
        <v>1095.2</v>
      </c>
      <c r="J287" s="31">
        <f t="shared" si="19"/>
        <v>1210.3174603174602</v>
      </c>
      <c r="K287" s="31">
        <f t="shared" si="19"/>
        <v>1855.1587301587301</v>
      </c>
      <c r="L287" s="31">
        <f t="shared" si="19"/>
        <v>2500</v>
      </c>
    </row>
    <row r="288" spans="1:12" s="39" customFormat="1" x14ac:dyDescent="0.3">
      <c r="A288" s="40"/>
      <c r="B288" s="34"/>
      <c r="C288" s="34"/>
      <c r="D288" s="34"/>
      <c r="E288" s="6" t="s">
        <v>155</v>
      </c>
      <c r="F288" s="31"/>
      <c r="G288" s="31"/>
      <c r="H288" s="31"/>
      <c r="I288" s="31"/>
      <c r="J288" s="31"/>
      <c r="K288" s="31"/>
      <c r="L288" s="31"/>
    </row>
    <row r="289" spans="1:12" s="39" customFormat="1" x14ac:dyDescent="0.3">
      <c r="A289" s="40">
        <v>3031</v>
      </c>
      <c r="B289" s="34" t="s">
        <v>15</v>
      </c>
      <c r="C289" s="34">
        <v>3</v>
      </c>
      <c r="D289" s="34" t="s">
        <v>4</v>
      </c>
      <c r="E289" s="6" t="s">
        <v>354</v>
      </c>
      <c r="F289" s="31">
        <f>+'4Gorcarakan ev tntesagitakan'!H731</f>
        <v>2500</v>
      </c>
      <c r="G289" s="31">
        <f>+'4Gorcarakan ev tntesagitakan'!I731</f>
        <v>2500</v>
      </c>
      <c r="H289" s="31"/>
      <c r="I289" s="31">
        <f>+'4Gorcarakan ev tntesagitakan'!K731</f>
        <v>1095.2</v>
      </c>
      <c r="J289" s="31">
        <f>+'4Gorcarakan ev tntesagitakan'!L731</f>
        <v>1210.3174603174602</v>
      </c>
      <c r="K289" s="31">
        <f>+'4Gorcarakan ev tntesagitakan'!M731</f>
        <v>1855.1587301587301</v>
      </c>
      <c r="L289" s="31">
        <f>+'4Gorcarakan ev tntesagitakan'!N731</f>
        <v>2500</v>
      </c>
    </row>
    <row r="290" spans="1:12" x14ac:dyDescent="0.3">
      <c r="A290" s="40">
        <v>3040</v>
      </c>
      <c r="B290" s="34" t="s">
        <v>15</v>
      </c>
      <c r="C290" s="34">
        <v>4</v>
      </c>
      <c r="D290" s="34">
        <v>0</v>
      </c>
      <c r="E290" s="6" t="s">
        <v>355</v>
      </c>
      <c r="F290" s="31">
        <f>+F292</f>
        <v>13000</v>
      </c>
      <c r="G290" s="31">
        <f>+G292</f>
        <v>13000</v>
      </c>
      <c r="H290" s="31">
        <f>+H292</f>
        <v>0</v>
      </c>
      <c r="I290" s="31">
        <f>+'4Gorcarakan ev tntesagitakan'!K737</f>
        <v>3095.2380952380954</v>
      </c>
      <c r="J290" s="31">
        <f>+'4Gorcarakan ev tntesagitakan'!L737</f>
        <v>6293.6507936507942</v>
      </c>
      <c r="K290" s="31">
        <f>+'4Gorcarakan ev tntesagitakan'!M737</f>
        <v>9646.8253968253975</v>
      </c>
      <c r="L290" s="31">
        <f>+'4Gorcarakan ev tntesagitakan'!N737</f>
        <v>13000</v>
      </c>
    </row>
    <row r="291" spans="1:12" s="39" customFormat="1" x14ac:dyDescent="0.3">
      <c r="A291" s="40"/>
      <c r="B291" s="34"/>
      <c r="C291" s="34"/>
      <c r="D291" s="34"/>
      <c r="E291" s="6" t="s">
        <v>155</v>
      </c>
      <c r="F291" s="31"/>
      <c r="G291" s="31"/>
      <c r="H291" s="31"/>
      <c r="I291" s="31"/>
      <c r="J291" s="31"/>
      <c r="K291" s="31"/>
      <c r="L291" s="31"/>
    </row>
    <row r="292" spans="1:12" x14ac:dyDescent="0.3">
      <c r="A292" s="40">
        <v>3041</v>
      </c>
      <c r="B292" s="34" t="s">
        <v>15</v>
      </c>
      <c r="C292" s="34">
        <v>4</v>
      </c>
      <c r="D292" s="34">
        <v>1</v>
      </c>
      <c r="E292" s="6" t="s">
        <v>355</v>
      </c>
      <c r="F292" s="31">
        <f>+'4Gorcarakan ev tntesagitakan'!H737</f>
        <v>13000</v>
      </c>
      <c r="G292" s="31">
        <f>+'4Gorcarakan ev tntesagitakan'!I737</f>
        <v>13000</v>
      </c>
      <c r="H292" s="31">
        <f>+'4Gorcarakan ev tntesagitakan'!J737</f>
        <v>0</v>
      </c>
      <c r="I292" s="31">
        <f>+'4Gorcarakan ev tntesagitakan'!K737</f>
        <v>3095.2380952380954</v>
      </c>
      <c r="J292" s="31">
        <f>+'4Gorcarakan ev tntesagitakan'!L737</f>
        <v>6293.6507936507942</v>
      </c>
      <c r="K292" s="31">
        <f>+'4Gorcarakan ev tntesagitakan'!M737</f>
        <v>9646.8253968253975</v>
      </c>
      <c r="L292" s="31">
        <f>+'4Gorcarakan ev tntesagitakan'!N737</f>
        <v>13000</v>
      </c>
    </row>
    <row r="293" spans="1:12" x14ac:dyDescent="0.3">
      <c r="A293" s="40">
        <v>3050</v>
      </c>
      <c r="B293" s="34" t="s">
        <v>15</v>
      </c>
      <c r="C293" s="34">
        <v>5</v>
      </c>
      <c r="D293" s="34">
        <v>0</v>
      </c>
      <c r="E293" s="6" t="s">
        <v>356</v>
      </c>
      <c r="F293" s="31">
        <f>SUM(F295)</f>
        <v>0</v>
      </c>
      <c r="G293" s="31">
        <f>SUM(G295)</f>
        <v>0</v>
      </c>
      <c r="H293" s="31">
        <f>SUM(H295)</f>
        <v>0</v>
      </c>
      <c r="I293" s="31">
        <v>0</v>
      </c>
      <c r="J293" s="31">
        <v>0</v>
      </c>
      <c r="K293" s="31">
        <v>0</v>
      </c>
      <c r="L293" s="31">
        <v>0</v>
      </c>
    </row>
    <row r="294" spans="1:12" s="39" customFormat="1" x14ac:dyDescent="0.3">
      <c r="A294" s="40"/>
      <c r="B294" s="34"/>
      <c r="C294" s="34"/>
      <c r="D294" s="34"/>
      <c r="E294" s="6" t="s">
        <v>155</v>
      </c>
      <c r="F294" s="31"/>
      <c r="G294" s="31"/>
      <c r="H294" s="31"/>
      <c r="I294" s="31"/>
      <c r="J294" s="31"/>
      <c r="K294" s="31"/>
      <c r="L294" s="31"/>
    </row>
    <row r="295" spans="1:12" x14ac:dyDescent="0.3">
      <c r="A295" s="40">
        <v>3051</v>
      </c>
      <c r="B295" s="34" t="s">
        <v>15</v>
      </c>
      <c r="C295" s="34">
        <v>5</v>
      </c>
      <c r="D295" s="34">
        <v>1</v>
      </c>
      <c r="E295" s="6" t="s">
        <v>356</v>
      </c>
      <c r="F295" s="31">
        <f>SUM(G295:H295)</f>
        <v>0</v>
      </c>
      <c r="G295" s="31"/>
      <c r="H295" s="31"/>
      <c r="I295" s="31">
        <v>0</v>
      </c>
      <c r="J295" s="31">
        <v>0</v>
      </c>
      <c r="K295" s="31">
        <v>0</v>
      </c>
      <c r="L295" s="31">
        <v>0</v>
      </c>
    </row>
    <row r="296" spans="1:12" x14ac:dyDescent="0.3">
      <c r="A296" s="40">
        <v>3060</v>
      </c>
      <c r="B296" s="34" t="s">
        <v>15</v>
      </c>
      <c r="C296" s="34">
        <v>6</v>
      </c>
      <c r="D296" s="34">
        <v>0</v>
      </c>
      <c r="E296" s="6" t="s">
        <v>357</v>
      </c>
      <c r="F296" s="31">
        <f>+F298</f>
        <v>10000</v>
      </c>
      <c r="G296" s="31">
        <f t="shared" ref="G296:L296" si="20">+G298</f>
        <v>10000</v>
      </c>
      <c r="H296" s="31">
        <f t="shared" si="20"/>
        <v>0</v>
      </c>
      <c r="I296" s="31">
        <f t="shared" si="20"/>
        <v>2380.9523809523812</v>
      </c>
      <c r="J296" s="31">
        <f t="shared" si="20"/>
        <v>4841.269841269841</v>
      </c>
      <c r="K296" s="31">
        <f t="shared" si="20"/>
        <v>7420.6349206349205</v>
      </c>
      <c r="L296" s="31">
        <f t="shared" si="20"/>
        <v>10000</v>
      </c>
    </row>
    <row r="297" spans="1:12" s="39" customFormat="1" x14ac:dyDescent="0.3">
      <c r="A297" s="40"/>
      <c r="B297" s="34"/>
      <c r="C297" s="34"/>
      <c r="D297" s="34"/>
      <c r="E297" s="6" t="s">
        <v>155</v>
      </c>
      <c r="F297" s="31"/>
      <c r="G297" s="31"/>
      <c r="H297" s="31"/>
      <c r="I297" s="31"/>
      <c r="J297" s="31"/>
      <c r="K297" s="31"/>
      <c r="L297" s="31"/>
    </row>
    <row r="298" spans="1:12" x14ac:dyDescent="0.3">
      <c r="A298" s="40">
        <v>3061</v>
      </c>
      <c r="B298" s="34" t="s">
        <v>15</v>
      </c>
      <c r="C298" s="34">
        <v>6</v>
      </c>
      <c r="D298" s="34">
        <v>1</v>
      </c>
      <c r="E298" s="6" t="s">
        <v>357</v>
      </c>
      <c r="F298" s="31">
        <f>+'4Gorcarakan ev tntesagitakan'!H746</f>
        <v>10000</v>
      </c>
      <c r="G298" s="31">
        <f>+'4Gorcarakan ev tntesagitakan'!I746</f>
        <v>10000</v>
      </c>
      <c r="H298" s="31">
        <f>+'4Gorcarakan ev tntesagitakan'!J746</f>
        <v>0</v>
      </c>
      <c r="I298" s="31">
        <f>+'4Gorcarakan ev tntesagitakan'!K746</f>
        <v>2380.9523809523812</v>
      </c>
      <c r="J298" s="31">
        <f>+'4Gorcarakan ev tntesagitakan'!L746</f>
        <v>4841.269841269841</v>
      </c>
      <c r="K298" s="31">
        <f>+'4Gorcarakan ev tntesagitakan'!M746</f>
        <v>7420.6349206349205</v>
      </c>
      <c r="L298" s="31">
        <f>+'4Gorcarakan ev tntesagitakan'!N746</f>
        <v>10000</v>
      </c>
    </row>
    <row r="299" spans="1:12" ht="27" x14ac:dyDescent="0.3">
      <c r="A299" s="40">
        <v>3070</v>
      </c>
      <c r="B299" s="34" t="s">
        <v>15</v>
      </c>
      <c r="C299" s="34">
        <v>7</v>
      </c>
      <c r="D299" s="34">
        <v>0</v>
      </c>
      <c r="E299" s="6" t="s">
        <v>358</v>
      </c>
      <c r="F299" s="31">
        <f>+F301</f>
        <v>15500</v>
      </c>
      <c r="G299" s="31">
        <f t="shared" ref="G299:L299" si="21">+G301</f>
        <v>15500</v>
      </c>
      <c r="H299" s="31">
        <f t="shared" si="21"/>
        <v>0</v>
      </c>
      <c r="I299" s="31">
        <f t="shared" si="21"/>
        <v>3690.4761904761908</v>
      </c>
      <c r="J299" s="31">
        <f t="shared" si="21"/>
        <v>9567.460317460318</v>
      </c>
      <c r="K299" s="31">
        <f t="shared" si="21"/>
        <v>12533.730158730159</v>
      </c>
      <c r="L299" s="31">
        <f t="shared" si="21"/>
        <v>15500</v>
      </c>
    </row>
    <row r="300" spans="1:12" s="39" customFormat="1" x14ac:dyDescent="0.3">
      <c r="A300" s="40"/>
      <c r="B300" s="34"/>
      <c r="C300" s="34"/>
      <c r="D300" s="34"/>
      <c r="E300" s="6" t="s">
        <v>155</v>
      </c>
      <c r="F300" s="31"/>
      <c r="G300" s="31"/>
      <c r="H300" s="31"/>
      <c r="I300" s="31"/>
      <c r="J300" s="31"/>
      <c r="K300" s="31"/>
      <c r="L300" s="31"/>
    </row>
    <row r="301" spans="1:12" ht="27" x14ac:dyDescent="0.3">
      <c r="A301" s="40">
        <v>3071</v>
      </c>
      <c r="B301" s="34" t="s">
        <v>15</v>
      </c>
      <c r="C301" s="34">
        <v>7</v>
      </c>
      <c r="D301" s="34">
        <v>1</v>
      </c>
      <c r="E301" s="6" t="s">
        <v>358</v>
      </c>
      <c r="F301" s="31">
        <f>+'4Gorcarakan ev tntesagitakan'!H753</f>
        <v>15500</v>
      </c>
      <c r="G301" s="31">
        <f>+'4Gorcarakan ev tntesagitakan'!I753</f>
        <v>15500</v>
      </c>
      <c r="H301" s="31">
        <f>+'4Gorcarakan ev tntesagitakan'!J753</f>
        <v>0</v>
      </c>
      <c r="I301" s="31">
        <f>+'4Gorcarakan ev tntesagitakan'!K753</f>
        <v>3690.4761904761908</v>
      </c>
      <c r="J301" s="31">
        <f>+'4Gorcarakan ev tntesagitakan'!L753</f>
        <v>9567.460317460318</v>
      </c>
      <c r="K301" s="31">
        <f>+'4Gorcarakan ev tntesagitakan'!M753</f>
        <v>12533.730158730159</v>
      </c>
      <c r="L301" s="31">
        <f>+'4Gorcarakan ev tntesagitakan'!N753</f>
        <v>15500</v>
      </c>
    </row>
    <row r="302" spans="1:12" ht="27" x14ac:dyDescent="0.3">
      <c r="A302" s="40">
        <v>3080</v>
      </c>
      <c r="B302" s="34" t="s">
        <v>15</v>
      </c>
      <c r="C302" s="34">
        <v>8</v>
      </c>
      <c r="D302" s="34">
        <v>0</v>
      </c>
      <c r="E302" s="6" t="s">
        <v>359</v>
      </c>
      <c r="F302" s="31">
        <f>SUM(F304)</f>
        <v>0</v>
      </c>
      <c r="G302" s="31">
        <f>SUM(G304)</f>
        <v>0</v>
      </c>
      <c r="H302" s="31">
        <f>SUM(H304)</f>
        <v>0</v>
      </c>
      <c r="I302" s="31">
        <v>0</v>
      </c>
      <c r="J302" s="31">
        <v>0</v>
      </c>
      <c r="K302" s="31">
        <v>0</v>
      </c>
      <c r="L302" s="31">
        <v>0</v>
      </c>
    </row>
    <row r="303" spans="1:12" s="39" customFormat="1" x14ac:dyDescent="0.3">
      <c r="A303" s="40"/>
      <c r="B303" s="34"/>
      <c r="C303" s="34"/>
      <c r="D303" s="34"/>
      <c r="E303" s="6" t="s">
        <v>155</v>
      </c>
      <c r="F303" s="31"/>
      <c r="G303" s="31"/>
      <c r="H303" s="31"/>
      <c r="I303" s="31"/>
      <c r="J303" s="31"/>
      <c r="K303" s="31"/>
      <c r="L303" s="31"/>
    </row>
    <row r="304" spans="1:12" ht="27" x14ac:dyDescent="0.3">
      <c r="A304" s="40">
        <v>3081</v>
      </c>
      <c r="B304" s="34" t="s">
        <v>15</v>
      </c>
      <c r="C304" s="34">
        <v>8</v>
      </c>
      <c r="D304" s="34">
        <v>1</v>
      </c>
      <c r="E304" s="6" t="s">
        <v>359</v>
      </c>
      <c r="F304" s="31">
        <f>SUM(G304:H304)</f>
        <v>0</v>
      </c>
      <c r="G304" s="31"/>
      <c r="H304" s="31"/>
      <c r="I304" s="31">
        <v>0</v>
      </c>
      <c r="J304" s="31">
        <v>0</v>
      </c>
      <c r="K304" s="31">
        <v>0</v>
      </c>
      <c r="L304" s="31">
        <v>0</v>
      </c>
    </row>
    <row r="305" spans="1:12" s="39" customFormat="1" x14ac:dyDescent="0.3">
      <c r="A305" s="40"/>
      <c r="B305" s="34"/>
      <c r="C305" s="34"/>
      <c r="D305" s="34"/>
      <c r="E305" s="6" t="s">
        <v>155</v>
      </c>
      <c r="F305" s="31"/>
      <c r="G305" s="31"/>
      <c r="H305" s="31"/>
      <c r="I305" s="31"/>
      <c r="J305" s="31"/>
      <c r="K305" s="31"/>
      <c r="L305" s="31"/>
    </row>
    <row r="306" spans="1:12" ht="27" x14ac:dyDescent="0.3">
      <c r="A306" s="40">
        <v>3090</v>
      </c>
      <c r="B306" s="34" t="s">
        <v>15</v>
      </c>
      <c r="C306" s="34">
        <v>9</v>
      </c>
      <c r="D306" s="34">
        <v>0</v>
      </c>
      <c r="E306" s="6" t="s">
        <v>360</v>
      </c>
      <c r="F306" s="31">
        <f>+F308</f>
        <v>0</v>
      </c>
      <c r="G306" s="31">
        <f t="shared" ref="G306:L306" si="22">+G308</f>
        <v>0</v>
      </c>
      <c r="H306" s="31"/>
      <c r="I306" s="31">
        <f t="shared" si="22"/>
        <v>0</v>
      </c>
      <c r="J306" s="31">
        <f t="shared" si="22"/>
        <v>0</v>
      </c>
      <c r="K306" s="31">
        <f t="shared" si="22"/>
        <v>0</v>
      </c>
      <c r="L306" s="31">
        <f t="shared" si="22"/>
        <v>0</v>
      </c>
    </row>
    <row r="307" spans="1:12" s="39" customFormat="1" x14ac:dyDescent="0.3">
      <c r="A307" s="40"/>
      <c r="B307" s="34"/>
      <c r="C307" s="34"/>
      <c r="D307" s="34"/>
      <c r="E307" s="6" t="s">
        <v>155</v>
      </c>
      <c r="F307" s="31"/>
      <c r="G307" s="31"/>
      <c r="H307" s="31"/>
      <c r="I307" s="31"/>
      <c r="J307" s="31"/>
      <c r="K307" s="31"/>
      <c r="L307" s="31"/>
    </row>
    <row r="308" spans="1:12" ht="27" x14ac:dyDescent="0.3">
      <c r="A308" s="40">
        <v>3091</v>
      </c>
      <c r="B308" s="34" t="s">
        <v>15</v>
      </c>
      <c r="C308" s="34">
        <v>9</v>
      </c>
      <c r="D308" s="34">
        <v>1</v>
      </c>
      <c r="E308" s="6" t="s">
        <v>360</v>
      </c>
      <c r="F308" s="31">
        <f>+'4Gorcarakan ev tntesagitakan'!H766</f>
        <v>0</v>
      </c>
      <c r="G308" s="31">
        <f>+'4Gorcarakan ev tntesagitakan'!I766</f>
        <v>0</v>
      </c>
      <c r="H308" s="31"/>
      <c r="I308" s="31">
        <f>+'4Gorcarakan ev tntesagitakan'!K766</f>
        <v>0</v>
      </c>
      <c r="J308" s="31">
        <f>+'4Gorcarakan ev tntesagitakan'!L766</f>
        <v>0</v>
      </c>
      <c r="K308" s="31">
        <f>+'4Gorcarakan ev tntesagitakan'!M766</f>
        <v>0</v>
      </c>
      <c r="L308" s="31">
        <f>+'4Gorcarakan ev tntesagitakan'!N766</f>
        <v>0</v>
      </c>
    </row>
    <row r="309" spans="1:12" ht="40.5" x14ac:dyDescent="0.3">
      <c r="A309" s="40">
        <v>3092</v>
      </c>
      <c r="B309" s="34" t="s">
        <v>15</v>
      </c>
      <c r="C309" s="34">
        <v>9</v>
      </c>
      <c r="D309" s="34">
        <v>2</v>
      </c>
      <c r="E309" s="6" t="s">
        <v>361</v>
      </c>
      <c r="F309" s="31"/>
      <c r="G309" s="31"/>
      <c r="H309" s="31"/>
      <c r="I309" s="31">
        <v>0</v>
      </c>
      <c r="J309" s="31">
        <v>0</v>
      </c>
      <c r="K309" s="31">
        <v>0</v>
      </c>
      <c r="L309" s="31">
        <v>0</v>
      </c>
    </row>
    <row r="310" spans="1:12" s="36" customFormat="1" ht="27" x14ac:dyDescent="0.25">
      <c r="A310" s="41">
        <v>3100</v>
      </c>
      <c r="B310" s="34" t="s">
        <v>16</v>
      </c>
      <c r="C310" s="34">
        <v>0</v>
      </c>
      <c r="D310" s="34">
        <v>0</v>
      </c>
      <c r="E310" s="7" t="s">
        <v>362</v>
      </c>
      <c r="F310" s="31"/>
      <c r="G310" s="31">
        <f t="shared" ref="G310:L310" si="23">+G312</f>
        <v>701344.75636007567</v>
      </c>
      <c r="H310" s="31">
        <f t="shared" si="23"/>
        <v>701344.75636007567</v>
      </c>
      <c r="I310" s="31">
        <f t="shared" si="23"/>
        <v>171890.75372934542</v>
      </c>
      <c r="J310" s="31">
        <f t="shared" si="23"/>
        <v>346076.16838366358</v>
      </c>
      <c r="K310" s="31">
        <f t="shared" si="23"/>
        <v>523711.61036294105</v>
      </c>
      <c r="L310" s="31">
        <f t="shared" si="23"/>
        <v>701344.75636007567</v>
      </c>
    </row>
    <row r="311" spans="1:12" x14ac:dyDescent="0.3">
      <c r="A311" s="41"/>
      <c r="B311" s="34"/>
      <c r="C311" s="34"/>
      <c r="D311" s="34"/>
      <c r="E311" s="6" t="s">
        <v>153</v>
      </c>
      <c r="F311" s="31"/>
      <c r="G311" s="31"/>
      <c r="H311" s="31"/>
      <c r="I311" s="31"/>
      <c r="J311" s="31"/>
      <c r="K311" s="31"/>
      <c r="L311" s="31"/>
    </row>
    <row r="312" spans="1:12" ht="27" x14ac:dyDescent="0.3">
      <c r="A312" s="41">
        <v>3110</v>
      </c>
      <c r="B312" s="34" t="s">
        <v>16</v>
      </c>
      <c r="C312" s="34">
        <v>1</v>
      </c>
      <c r="D312" s="34">
        <v>0</v>
      </c>
      <c r="E312" s="7" t="s">
        <v>363</v>
      </c>
      <c r="F312" s="31"/>
      <c r="G312" s="31">
        <f t="shared" ref="G312:L312" si="24">+G314</f>
        <v>701344.75636007567</v>
      </c>
      <c r="H312" s="31">
        <f t="shared" si="24"/>
        <v>701344.75636007567</v>
      </c>
      <c r="I312" s="31">
        <f t="shared" si="24"/>
        <v>171890.75372934542</v>
      </c>
      <c r="J312" s="31">
        <f t="shared" si="24"/>
        <v>346076.16838366358</v>
      </c>
      <c r="K312" s="31">
        <f t="shared" si="24"/>
        <v>523711.61036294105</v>
      </c>
      <c r="L312" s="31">
        <f t="shared" si="24"/>
        <v>701344.75636007567</v>
      </c>
    </row>
    <row r="313" spans="1:12" s="39" customFormat="1" x14ac:dyDescent="0.3">
      <c r="A313" s="41"/>
      <c r="B313" s="34"/>
      <c r="C313" s="34"/>
      <c r="D313" s="34"/>
      <c r="E313" s="6" t="s">
        <v>155</v>
      </c>
      <c r="F313" s="31"/>
      <c r="G313" s="31"/>
      <c r="H313" s="31"/>
      <c r="I313" s="31"/>
      <c r="J313" s="31"/>
      <c r="K313" s="31"/>
      <c r="L313" s="31"/>
    </row>
    <row r="314" spans="1:12" ht="18" thickBot="1" x14ac:dyDescent="0.35">
      <c r="A314" s="42">
        <v>3112</v>
      </c>
      <c r="B314" s="34" t="s">
        <v>16</v>
      </c>
      <c r="C314" s="34">
        <v>1</v>
      </c>
      <c r="D314" s="34">
        <v>2</v>
      </c>
      <c r="E314" s="7" t="s">
        <v>364</v>
      </c>
      <c r="F314" s="31"/>
      <c r="G314" s="31">
        <f>+'4Gorcarakan ev tntesagitakan'!I786</f>
        <v>701344.75636007567</v>
      </c>
      <c r="H314" s="31">
        <f>+'4Gorcarakan ev tntesagitakan'!J786</f>
        <v>701344.75636007567</v>
      </c>
      <c r="I314" s="31">
        <f>+'4Gorcarakan ev tntesagitakan'!K786</f>
        <v>171890.75372934542</v>
      </c>
      <c r="J314" s="31">
        <f>+'4Gorcarakan ev tntesagitakan'!L786</f>
        <v>346076.16838366358</v>
      </c>
      <c r="K314" s="31">
        <f>+'4Gorcarakan ev tntesagitakan'!M786</f>
        <v>523711.61036294105</v>
      </c>
      <c r="L314" s="31">
        <f>+'4Gorcarakan ev tntesagitakan'!N786</f>
        <v>701344.75636007567</v>
      </c>
    </row>
    <row r="315" spans="1:12" x14ac:dyDescent="0.3">
      <c r="B315" s="44"/>
      <c r="C315" s="45"/>
      <c r="D315" s="46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autoFilter ref="A15:AC314" xr:uid="{00000000-0009-0000-0000-000001000000}"/>
  <mergeCells count="27">
    <mergeCell ref="J6:L6"/>
    <mergeCell ref="J7:L7"/>
    <mergeCell ref="J8:L8"/>
    <mergeCell ref="J9:L9"/>
    <mergeCell ref="J1:L1"/>
    <mergeCell ref="J2:L2"/>
    <mergeCell ref="J3:L3"/>
    <mergeCell ref="J4:L4"/>
    <mergeCell ref="J5:L5"/>
    <mergeCell ref="F9:H9"/>
    <mergeCell ref="E2:H2"/>
    <mergeCell ref="E3:H3"/>
    <mergeCell ref="E4:H4"/>
    <mergeCell ref="E5:H5"/>
    <mergeCell ref="E6:H6"/>
    <mergeCell ref="E7:H7"/>
    <mergeCell ref="E8:H8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19685039370078741" right="0.19685039370078741" top="3.937007874015748E-2" bottom="3.937007874015748E-2" header="0" footer="0"/>
  <pageSetup paperSize="9" scale="84" firstPageNumber="84" orientation="landscape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6"/>
  <sheetViews>
    <sheetView tabSelected="1" view="pageBreakPreview" zoomScale="145" zoomScaleSheetLayoutView="145" workbookViewId="0">
      <selection activeCell="G4" sqref="G4:I4"/>
    </sheetView>
  </sheetViews>
  <sheetFormatPr defaultColWidth="24.5703125" defaultRowHeight="13.5" x14ac:dyDescent="0.25"/>
  <cols>
    <col min="1" max="1" width="10.28515625" style="2" customWidth="1"/>
    <col min="2" max="2" width="50.42578125" style="20" bestFit="1" customWidth="1"/>
    <col min="3" max="3" width="5.28515625" style="63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7" s="92" customFormat="1" ht="27" customHeight="1" x14ac:dyDescent="0.25">
      <c r="A1" s="145"/>
      <c r="C1" s="270"/>
      <c r="D1" s="270"/>
      <c r="E1" s="270"/>
      <c r="F1" s="270"/>
      <c r="G1" s="255" t="s">
        <v>889</v>
      </c>
      <c r="H1" s="255"/>
      <c r="I1" s="255"/>
      <c r="J1" s="2"/>
    </row>
    <row r="2" spans="1:17" s="92" customFormat="1" x14ac:dyDescent="0.25">
      <c r="A2" s="145"/>
      <c r="C2" s="257"/>
      <c r="D2" s="257"/>
      <c r="E2" s="257"/>
      <c r="F2" s="257"/>
      <c r="G2" s="254" t="s">
        <v>600</v>
      </c>
      <c r="H2" s="254"/>
      <c r="I2" s="254"/>
      <c r="J2" s="2"/>
    </row>
    <row r="3" spans="1:17" s="92" customFormat="1" x14ac:dyDescent="0.25">
      <c r="A3" s="145"/>
      <c r="C3" s="257"/>
      <c r="D3" s="257"/>
      <c r="E3" s="257"/>
      <c r="F3" s="257"/>
      <c r="G3" s="254" t="s">
        <v>872</v>
      </c>
      <c r="H3" s="254"/>
      <c r="I3" s="254"/>
      <c r="J3" s="2"/>
    </row>
    <row r="4" spans="1:17" s="92" customFormat="1" x14ac:dyDescent="0.25">
      <c r="A4" s="145"/>
      <c r="C4" s="257"/>
      <c r="D4" s="257"/>
      <c r="E4" s="257"/>
      <c r="F4" s="257"/>
      <c r="G4" s="254" t="s">
        <v>890</v>
      </c>
      <c r="H4" s="254"/>
      <c r="I4" s="254"/>
      <c r="J4" s="2"/>
    </row>
    <row r="5" spans="1:17" s="20" customFormat="1" ht="12.75" customHeight="1" x14ac:dyDescent="0.25">
      <c r="A5" s="18"/>
      <c r="B5" s="19"/>
      <c r="C5" s="18"/>
      <c r="E5" s="18"/>
      <c r="F5" s="18"/>
      <c r="G5" s="2"/>
      <c r="H5" s="2"/>
      <c r="I5" s="2"/>
      <c r="J5" s="2"/>
      <c r="L5" s="206"/>
    </row>
    <row r="6" spans="1:17" ht="17.25" x14ac:dyDescent="0.3">
      <c r="A6" s="272" t="s">
        <v>603</v>
      </c>
      <c r="B6" s="272"/>
      <c r="C6" s="272"/>
      <c r="D6" s="272"/>
      <c r="E6" s="272"/>
      <c r="F6" s="272"/>
      <c r="G6" s="272"/>
      <c r="H6" s="20"/>
      <c r="I6" s="20"/>
      <c r="J6" s="20"/>
      <c r="K6" s="20"/>
      <c r="L6" s="206"/>
    </row>
    <row r="7" spans="1:17" ht="32.25" customHeight="1" x14ac:dyDescent="0.25">
      <c r="A7" s="271" t="s">
        <v>140</v>
      </c>
      <c r="B7" s="271"/>
      <c r="C7" s="271"/>
      <c r="D7" s="271"/>
      <c r="E7" s="271"/>
      <c r="F7" s="271"/>
      <c r="G7" s="271"/>
      <c r="H7" s="271"/>
      <c r="I7" s="271"/>
      <c r="J7" s="271"/>
      <c r="K7" s="233"/>
      <c r="L7" s="20"/>
    </row>
    <row r="8" spans="1:17" ht="17.25" x14ac:dyDescent="0.25">
      <c r="A8" s="233"/>
      <c r="B8" s="233"/>
      <c r="C8" s="233"/>
      <c r="D8" s="207"/>
      <c r="E8" s="207"/>
      <c r="F8" s="207"/>
      <c r="G8" s="207"/>
      <c r="H8" s="207"/>
      <c r="I8" s="207"/>
      <c r="J8" s="207"/>
      <c r="K8" s="207"/>
      <c r="L8" s="20"/>
      <c r="O8" s="161"/>
    </row>
    <row r="9" spans="1:17" ht="16.5" customHeight="1" x14ac:dyDescent="0.3">
      <c r="A9" s="208"/>
      <c r="B9" s="51"/>
      <c r="C9" s="51"/>
      <c r="D9" s="208"/>
      <c r="E9" s="273" t="s">
        <v>18</v>
      </c>
      <c r="F9" s="273"/>
      <c r="L9" s="20"/>
      <c r="M9" s="161"/>
      <c r="N9" s="161"/>
      <c r="O9" s="161"/>
      <c r="P9" s="161"/>
    </row>
    <row r="10" spans="1:17" ht="17.25" customHeight="1" x14ac:dyDescent="0.25">
      <c r="A10" s="274" t="s">
        <v>371</v>
      </c>
      <c r="B10" s="267" t="s">
        <v>372</v>
      </c>
      <c r="C10" s="267"/>
      <c r="D10" s="267" t="s">
        <v>368</v>
      </c>
      <c r="E10" s="267" t="s">
        <v>153</v>
      </c>
      <c r="F10" s="267"/>
      <c r="G10" s="262" t="s">
        <v>367</v>
      </c>
      <c r="H10" s="263"/>
      <c r="I10" s="263"/>
      <c r="J10" s="264"/>
      <c r="K10" s="142"/>
      <c r="L10" s="20"/>
    </row>
    <row r="11" spans="1:17" ht="27" x14ac:dyDescent="0.25">
      <c r="A11" s="274"/>
      <c r="B11" s="267"/>
      <c r="C11" s="267"/>
      <c r="D11" s="267"/>
      <c r="E11" s="232" t="s">
        <v>369</v>
      </c>
      <c r="F11" s="232" t="s">
        <v>370</v>
      </c>
      <c r="G11" s="234" t="s">
        <v>186</v>
      </c>
      <c r="H11" s="234" t="s">
        <v>187</v>
      </c>
      <c r="I11" s="234" t="s">
        <v>188</v>
      </c>
      <c r="J11" s="234" t="s">
        <v>189</v>
      </c>
      <c r="K11" s="209"/>
      <c r="L11" s="20"/>
    </row>
    <row r="12" spans="1:17" x14ac:dyDescent="0.25">
      <c r="A12" s="52">
        <v>1</v>
      </c>
      <c r="B12" s="53">
        <v>2</v>
      </c>
      <c r="C12" s="52" t="s">
        <v>6</v>
      </c>
      <c r="D12" s="234">
        <v>4</v>
      </c>
      <c r="E12" s="234">
        <v>5</v>
      </c>
      <c r="F12" s="232">
        <v>6</v>
      </c>
      <c r="G12" s="231">
        <v>7</v>
      </c>
      <c r="H12" s="232">
        <v>8</v>
      </c>
      <c r="I12" s="232">
        <v>9</v>
      </c>
      <c r="J12" s="232">
        <v>10</v>
      </c>
      <c r="K12" s="142"/>
      <c r="L12" s="20"/>
    </row>
    <row r="13" spans="1:17" ht="33" x14ac:dyDescent="0.25">
      <c r="A13" s="53">
        <v>4000</v>
      </c>
      <c r="B13" s="69" t="s">
        <v>373</v>
      </c>
      <c r="C13" s="54"/>
      <c r="D13" s="22">
        <f>SUM(D15,D174,D209)</f>
        <v>10431139.987245874</v>
      </c>
      <c r="E13" s="22">
        <f t="shared" ref="E13" si="0">SUM(E15,E174,E209)</f>
        <v>7803411.9869458806</v>
      </c>
      <c r="F13" s="22">
        <f>SUM(F174,F209)</f>
        <v>3329072.7566600703</v>
      </c>
      <c r="G13" s="22">
        <f t="shared" ref="G13:J13" si="1">SUM(G15,G174,G209)</f>
        <v>4356059.6386318263</v>
      </c>
      <c r="H13" s="22">
        <f t="shared" si="1"/>
        <v>6577047.2843048461</v>
      </c>
      <c r="I13" s="22">
        <f t="shared" si="1"/>
        <v>8495556.0464896485</v>
      </c>
      <c r="J13" s="22">
        <f t="shared" si="1"/>
        <v>10431139.987245874</v>
      </c>
      <c r="K13" s="35">
        <f>+D13-'4Gorcarakan ev tntesagitakan'!H15</f>
        <v>0</v>
      </c>
      <c r="L13" s="35">
        <f>+E13-'4Gorcarakan ev tntesagitakan'!I15</f>
        <v>0</v>
      </c>
      <c r="M13" s="35">
        <f>+F13-'4Gorcarakan ev tntesagitakan'!J15</f>
        <v>0</v>
      </c>
      <c r="N13" s="35">
        <f>+G13-'4Gorcarakan ev tntesagitakan'!K15</f>
        <v>0</v>
      </c>
      <c r="O13" s="35">
        <f>+H13-'4Gorcarakan ev tntesagitakan'!L15</f>
        <v>0</v>
      </c>
      <c r="P13" s="35">
        <f>+I13-'4Gorcarakan ev tntesagitakan'!M15</f>
        <v>0</v>
      </c>
      <c r="Q13" s="35">
        <f>+J13-'4Gorcarakan ev tntesagitakan'!N15</f>
        <v>0</v>
      </c>
    </row>
    <row r="14" spans="1:17" x14ac:dyDescent="0.25">
      <c r="A14" s="53"/>
      <c r="B14" s="12" t="s">
        <v>374</v>
      </c>
      <c r="C14" s="54"/>
      <c r="D14" s="22"/>
      <c r="E14" s="22"/>
      <c r="F14" s="22"/>
      <c r="G14" s="22"/>
      <c r="H14" s="22"/>
      <c r="I14" s="22"/>
      <c r="J14" s="22"/>
      <c r="K14" s="35"/>
      <c r="L14" s="20"/>
      <c r="M14" s="161"/>
    </row>
    <row r="15" spans="1:17" ht="63.75" customHeight="1" x14ac:dyDescent="0.25">
      <c r="A15" s="53">
        <v>4050</v>
      </c>
      <c r="B15" s="9" t="s">
        <v>536</v>
      </c>
      <c r="C15" s="55" t="s">
        <v>19</v>
      </c>
      <c r="D15" s="22">
        <f>+D17+D30+D73+D88+D98+D130+D145</f>
        <v>7102067.2305858042</v>
      </c>
      <c r="E15" s="22">
        <f t="shared" ref="E15" si="2">+E17+E30+E73+E88+E98+E130+E145</f>
        <v>7803411.9869458806</v>
      </c>
      <c r="F15" s="22">
        <f>SUM(F17,F30,F73,F88,F98,F130,F145,)</f>
        <v>701344.75636007567</v>
      </c>
      <c r="G15" s="22">
        <f t="shared" ref="G15:J15" si="3">+G17+G30+G73+G88+G98+G130+G145</f>
        <v>1912996.8846024817</v>
      </c>
      <c r="H15" s="22">
        <f t="shared" si="3"/>
        <v>3620343.115621184</v>
      </c>
      <c r="I15" s="22">
        <f t="shared" si="3"/>
        <v>5361216.4358267076</v>
      </c>
      <c r="J15" s="22">
        <f t="shared" si="3"/>
        <v>7102067.2305858042</v>
      </c>
      <c r="K15" s="35">
        <f>+D15-J15</f>
        <v>0</v>
      </c>
      <c r="L15" s="20"/>
      <c r="M15" s="161"/>
      <c r="O15" s="161"/>
    </row>
    <row r="16" spans="1:17" x14ac:dyDescent="0.25">
      <c r="A16" s="53"/>
      <c r="B16" s="12" t="s">
        <v>374</v>
      </c>
      <c r="C16" s="54"/>
      <c r="D16" s="22"/>
      <c r="E16" s="22"/>
      <c r="F16" s="22"/>
      <c r="G16" s="22"/>
      <c r="H16" s="22"/>
      <c r="I16" s="22"/>
      <c r="J16" s="22"/>
      <c r="K16" s="35">
        <f t="shared" ref="K16:K79" si="4">+D16-J16</f>
        <v>0</v>
      </c>
      <c r="L16" s="20"/>
      <c r="M16" s="161"/>
    </row>
    <row r="17" spans="1:13" ht="37.5" customHeight="1" x14ac:dyDescent="0.25">
      <c r="A17" s="53">
        <v>4100</v>
      </c>
      <c r="B17" s="8" t="s">
        <v>375</v>
      </c>
      <c r="C17" s="56" t="s">
        <v>19</v>
      </c>
      <c r="D17" s="22">
        <f>SUM(D19,D24,D27)</f>
        <v>2281092.9757828959</v>
      </c>
      <c r="E17" s="22">
        <f>SUM(E19,E24,E27)</f>
        <v>2281092.9757828959</v>
      </c>
      <c r="F17" s="22" t="s">
        <v>0</v>
      </c>
      <c r="G17" s="22">
        <f t="shared" ref="G17:J17" si="5">SUM(G19,G24,G27)</f>
        <v>567241.54893778893</v>
      </c>
      <c r="H17" s="22">
        <f t="shared" si="5"/>
        <v>1211012.9278661434</v>
      </c>
      <c r="I17" s="22">
        <f t="shared" si="5"/>
        <v>1852505.804221347</v>
      </c>
      <c r="J17" s="22">
        <f t="shared" si="5"/>
        <v>2281092.9757828959</v>
      </c>
      <c r="K17" s="35">
        <f t="shared" si="4"/>
        <v>0</v>
      </c>
      <c r="L17" s="20"/>
      <c r="M17" s="161"/>
    </row>
    <row r="18" spans="1:13" x14ac:dyDescent="0.25">
      <c r="A18" s="53"/>
      <c r="B18" s="12" t="s">
        <v>374</v>
      </c>
      <c r="C18" s="54"/>
      <c r="D18" s="22"/>
      <c r="E18" s="22"/>
      <c r="F18" s="22"/>
      <c r="G18" s="22"/>
      <c r="H18" s="22"/>
      <c r="I18" s="22"/>
      <c r="J18" s="22"/>
      <c r="K18" s="35">
        <f t="shared" si="4"/>
        <v>0</v>
      </c>
      <c r="L18" s="20"/>
      <c r="M18" s="161"/>
    </row>
    <row r="19" spans="1:13" ht="27" x14ac:dyDescent="0.25">
      <c r="A19" s="53">
        <v>4110</v>
      </c>
      <c r="B19" s="12" t="s">
        <v>376</v>
      </c>
      <c r="C19" s="56" t="s">
        <v>19</v>
      </c>
      <c r="D19" s="22">
        <f>SUM(D21:D23)</f>
        <v>2281092.9757828959</v>
      </c>
      <c r="E19" s="22">
        <f>SUM(E21:E23)</f>
        <v>2281092.9757828959</v>
      </c>
      <c r="F19" s="22" t="s">
        <v>1</v>
      </c>
      <c r="G19" s="22">
        <f t="shared" ref="G19:J19" si="6">SUM(G21:G23)</f>
        <v>567241.54893778893</v>
      </c>
      <c r="H19" s="22">
        <f t="shared" si="6"/>
        <v>1211012.9278661434</v>
      </c>
      <c r="I19" s="22">
        <f t="shared" si="6"/>
        <v>1852505.804221347</v>
      </c>
      <c r="J19" s="22">
        <f t="shared" si="6"/>
        <v>2281092.9757828959</v>
      </c>
      <c r="K19" s="35">
        <f t="shared" si="4"/>
        <v>0</v>
      </c>
      <c r="L19" s="20"/>
      <c r="M19" s="161"/>
    </row>
    <row r="20" spans="1:13" x14ac:dyDescent="0.25">
      <c r="A20" s="53"/>
      <c r="B20" s="12" t="s">
        <v>155</v>
      </c>
      <c r="C20" s="56"/>
      <c r="D20" s="22"/>
      <c r="E20" s="22"/>
      <c r="F20" s="22"/>
      <c r="G20" s="22"/>
      <c r="H20" s="22"/>
      <c r="I20" s="22"/>
      <c r="J20" s="22"/>
      <c r="K20" s="35">
        <f t="shared" si="4"/>
        <v>0</v>
      </c>
      <c r="L20" s="20"/>
      <c r="M20" s="161"/>
    </row>
    <row r="21" spans="1:13" x14ac:dyDescent="0.25">
      <c r="A21" s="53">
        <v>4111</v>
      </c>
      <c r="B21" s="10" t="s">
        <v>377</v>
      </c>
      <c r="C21" s="56" t="s">
        <v>20</v>
      </c>
      <c r="D21" s="22">
        <f>+'4Gorcarakan ev tntesagitakan'!H21+'4Gorcarakan ev tntesagitakan'!H80+'4Gorcarakan ev tntesagitakan'!H360+'4Gorcarakan ev tntesagitakan'!H400+'4Gorcarakan ev tntesagitakan'!H451+'4Gorcarakan ev tntesagitakan'!H768</f>
        <v>2281092.9757828959</v>
      </c>
      <c r="E21" s="22">
        <f>+'4Gorcarakan ev tntesagitakan'!I21+'4Gorcarakan ev tntesagitakan'!I80+'4Gorcarakan ev tntesagitakan'!I360+'4Gorcarakan ev tntesagitakan'!I400+'4Gorcarakan ev tntesagitakan'!I451+'4Gorcarakan ev tntesagitakan'!I768</f>
        <v>2281092.9757828959</v>
      </c>
      <c r="F21" s="22" t="s">
        <v>1</v>
      </c>
      <c r="G21" s="22">
        <f>+'4Gorcarakan ev tntesagitakan'!K21+'4Gorcarakan ev tntesagitakan'!K80+'4Gorcarakan ev tntesagitakan'!K360+'4Gorcarakan ev tntesagitakan'!K400+'4Gorcarakan ev tntesagitakan'!K451+'4Gorcarakan ev tntesagitakan'!K768</f>
        <v>567241.54893778893</v>
      </c>
      <c r="H21" s="22">
        <f>+'4Gorcarakan ev tntesagitakan'!L21+'4Gorcarakan ev tntesagitakan'!L80+'4Gorcarakan ev tntesagitakan'!L360+'4Gorcarakan ev tntesagitakan'!L400+'4Gorcarakan ev tntesagitakan'!L451+'4Gorcarakan ev tntesagitakan'!L768</f>
        <v>1211012.9278661434</v>
      </c>
      <c r="I21" s="22">
        <f>+'4Gorcarakan ev tntesagitakan'!M21+'4Gorcarakan ev tntesagitakan'!M80+'4Gorcarakan ev tntesagitakan'!M360+'4Gorcarakan ev tntesagitakan'!M400+'4Gorcarakan ev tntesagitakan'!M451+'4Gorcarakan ev tntesagitakan'!M768</f>
        <v>1852505.804221347</v>
      </c>
      <c r="J21" s="22">
        <f>+'4Gorcarakan ev tntesagitakan'!N21+'4Gorcarakan ev tntesagitakan'!N80+'4Gorcarakan ev tntesagitakan'!N360+'4Gorcarakan ev tntesagitakan'!N400+'4Gorcarakan ev tntesagitakan'!N451+'4Gorcarakan ev tntesagitakan'!N768</f>
        <v>2281092.9757828959</v>
      </c>
      <c r="K21" s="35">
        <f t="shared" si="4"/>
        <v>0</v>
      </c>
      <c r="L21" s="20"/>
      <c r="M21" s="161"/>
    </row>
    <row r="22" spans="1:13" ht="27" x14ac:dyDescent="0.25">
      <c r="A22" s="53">
        <v>4112</v>
      </c>
      <c r="B22" s="10" t="s">
        <v>378</v>
      </c>
      <c r="C22" s="56" t="s">
        <v>21</v>
      </c>
      <c r="D22" s="22">
        <f>+'4Gorcarakan ev tntesagitakan'!H22</f>
        <v>0</v>
      </c>
      <c r="E22" s="22">
        <f>+'4Gorcarakan ev tntesagitakan'!I22</f>
        <v>0</v>
      </c>
      <c r="F22" s="22" t="s">
        <v>1</v>
      </c>
      <c r="G22" s="22">
        <f>+'4Gorcarakan ev tntesagitakan'!K22</f>
        <v>0</v>
      </c>
      <c r="H22" s="22">
        <f>+'4Gorcarakan ev tntesagitakan'!L22</f>
        <v>0</v>
      </c>
      <c r="I22" s="22">
        <f>+'4Gorcarakan ev tntesagitakan'!M22</f>
        <v>0</v>
      </c>
      <c r="J22" s="22">
        <f>+'4Gorcarakan ev tntesagitakan'!N22</f>
        <v>0</v>
      </c>
      <c r="K22" s="35">
        <f t="shared" si="4"/>
        <v>0</v>
      </c>
      <c r="L22" s="20"/>
      <c r="M22" s="161"/>
    </row>
    <row r="23" spans="1:13" x14ac:dyDescent="0.25">
      <c r="A23" s="53">
        <v>4114</v>
      </c>
      <c r="B23" s="10" t="s">
        <v>379</v>
      </c>
      <c r="C23" s="56" t="s">
        <v>22</v>
      </c>
      <c r="D23" s="22"/>
      <c r="E23" s="22"/>
      <c r="F23" s="22" t="s">
        <v>1</v>
      </c>
      <c r="G23" s="22"/>
      <c r="H23" s="22"/>
      <c r="I23" s="22"/>
      <c r="J23" s="22"/>
      <c r="K23" s="35">
        <f t="shared" si="4"/>
        <v>0</v>
      </c>
      <c r="L23" s="20"/>
      <c r="M23" s="161"/>
    </row>
    <row r="24" spans="1:13" ht="27" x14ac:dyDescent="0.25">
      <c r="A24" s="53">
        <v>4120</v>
      </c>
      <c r="B24" s="10" t="s">
        <v>380</v>
      </c>
      <c r="C24" s="56" t="s">
        <v>19</v>
      </c>
      <c r="D24" s="22">
        <f>SUM(D26)</f>
        <v>0</v>
      </c>
      <c r="E24" s="22">
        <f>SUM(E26)</f>
        <v>0</v>
      </c>
      <c r="F24" s="22" t="s">
        <v>1</v>
      </c>
      <c r="G24" s="22">
        <f>SUM(G26)</f>
        <v>0</v>
      </c>
      <c r="H24" s="22">
        <f>SUM(H26)</f>
        <v>0</v>
      </c>
      <c r="I24" s="22">
        <f>SUM(I26)</f>
        <v>0</v>
      </c>
      <c r="J24" s="22">
        <f>SUM(J26)</f>
        <v>0</v>
      </c>
      <c r="K24" s="35">
        <f t="shared" si="4"/>
        <v>0</v>
      </c>
      <c r="L24" s="20"/>
      <c r="M24" s="161"/>
    </row>
    <row r="25" spans="1:13" x14ac:dyDescent="0.25">
      <c r="A25" s="53"/>
      <c r="B25" s="12" t="s">
        <v>155</v>
      </c>
      <c r="C25" s="56"/>
      <c r="D25" s="22"/>
      <c r="E25" s="22"/>
      <c r="F25" s="22"/>
      <c r="G25" s="22"/>
      <c r="H25" s="22"/>
      <c r="I25" s="22"/>
      <c r="J25" s="22"/>
      <c r="K25" s="35">
        <f t="shared" si="4"/>
        <v>0</v>
      </c>
      <c r="L25" s="20"/>
      <c r="M25" s="161"/>
    </row>
    <row r="26" spans="1:13" x14ac:dyDescent="0.25">
      <c r="A26" s="53">
        <v>4121</v>
      </c>
      <c r="B26" s="10" t="s">
        <v>381</v>
      </c>
      <c r="C26" s="56" t="s">
        <v>23</v>
      </c>
      <c r="D26" s="22">
        <f>SUM(E26:F26)</f>
        <v>0</v>
      </c>
      <c r="E26" s="22"/>
      <c r="F26" s="22" t="s">
        <v>1</v>
      </c>
      <c r="G26" s="22">
        <f>SUM(H26:I26)</f>
        <v>0</v>
      </c>
      <c r="H26" s="22">
        <f>SUM(I26:J26)</f>
        <v>0</v>
      </c>
      <c r="I26" s="22">
        <f>SUM(J26:L26)</f>
        <v>0</v>
      </c>
      <c r="J26" s="22">
        <f>SUM(L26:L26)</f>
        <v>0</v>
      </c>
      <c r="K26" s="35">
        <f t="shared" si="4"/>
        <v>0</v>
      </c>
      <c r="L26" s="20"/>
      <c r="M26" s="161"/>
    </row>
    <row r="27" spans="1:13" ht="27" x14ac:dyDescent="0.25">
      <c r="A27" s="53">
        <v>4130</v>
      </c>
      <c r="B27" s="10" t="s">
        <v>382</v>
      </c>
      <c r="C27" s="56" t="s">
        <v>19</v>
      </c>
      <c r="D27" s="22">
        <f>SUM(D29)</f>
        <v>0</v>
      </c>
      <c r="E27" s="22">
        <f>SUM(E29)</f>
        <v>0</v>
      </c>
      <c r="F27" s="22" t="s">
        <v>0</v>
      </c>
      <c r="G27" s="22">
        <f>SUM(G29)</f>
        <v>0</v>
      </c>
      <c r="H27" s="22">
        <f>SUM(H29)</f>
        <v>0</v>
      </c>
      <c r="I27" s="22">
        <f>SUM(I29)</f>
        <v>0</v>
      </c>
      <c r="J27" s="22">
        <f>SUM(J29)</f>
        <v>0</v>
      </c>
      <c r="K27" s="35">
        <f t="shared" si="4"/>
        <v>0</v>
      </c>
      <c r="L27" s="20"/>
      <c r="M27" s="161"/>
    </row>
    <row r="28" spans="1:13" x14ac:dyDescent="0.25">
      <c r="A28" s="53"/>
      <c r="B28" s="12" t="s">
        <v>155</v>
      </c>
      <c r="C28" s="56"/>
      <c r="D28" s="22"/>
      <c r="E28" s="22"/>
      <c r="F28" s="22"/>
      <c r="G28" s="22"/>
      <c r="H28" s="22"/>
      <c r="I28" s="22"/>
      <c r="J28" s="22"/>
      <c r="K28" s="35">
        <f t="shared" si="4"/>
        <v>0</v>
      </c>
      <c r="L28" s="20"/>
      <c r="M28" s="161"/>
    </row>
    <row r="29" spans="1:13" x14ac:dyDescent="0.25">
      <c r="A29" s="53">
        <v>4131</v>
      </c>
      <c r="B29" s="10" t="s">
        <v>383</v>
      </c>
      <c r="C29" s="56" t="s">
        <v>24</v>
      </c>
      <c r="D29" s="22">
        <f>SUM(E29:F29)</f>
        <v>0</v>
      </c>
      <c r="E29" s="22"/>
      <c r="F29" s="22" t="s">
        <v>0</v>
      </c>
      <c r="G29" s="22">
        <f>SUM(H29:I29)</f>
        <v>0</v>
      </c>
      <c r="H29" s="22">
        <f>SUM(I29:J29)</f>
        <v>0</v>
      </c>
      <c r="I29" s="22">
        <f>SUM(J29:L29)</f>
        <v>0</v>
      </c>
      <c r="J29" s="22">
        <f>SUM(L29:L29)</f>
        <v>0</v>
      </c>
      <c r="K29" s="35">
        <f t="shared" si="4"/>
        <v>0</v>
      </c>
      <c r="L29" s="20"/>
      <c r="M29" s="161"/>
    </row>
    <row r="30" spans="1:13" ht="54" x14ac:dyDescent="0.25">
      <c r="A30" s="53">
        <v>4200</v>
      </c>
      <c r="B30" s="10" t="s">
        <v>384</v>
      </c>
      <c r="C30" s="56" t="s">
        <v>19</v>
      </c>
      <c r="D30" s="22">
        <f>SUM(D32,D41,D46,D56,D59,D63)</f>
        <v>1187182.5668029082</v>
      </c>
      <c r="E30" s="22">
        <f>SUM(E32,E41,E46,E56,E59,E63)</f>
        <v>1187182.5668029082</v>
      </c>
      <c r="F30" s="22" t="s">
        <v>0</v>
      </c>
      <c r="G30" s="22">
        <f>SUM(G32,G41,G46,G56,G59,G63)</f>
        <v>399158.04225465946</v>
      </c>
      <c r="H30" s="22">
        <f>SUM(H32,H41,H46,H56,H59,H63)</f>
        <v>698659.15410449565</v>
      </c>
      <c r="I30" s="22">
        <f>SUM(I32,I41,I46,I56,I59,I63)</f>
        <v>978226.41600925755</v>
      </c>
      <c r="J30" s="22">
        <f>SUM(J32,J41,J46,J56,J59,J63)</f>
        <v>1187182.5668029082</v>
      </c>
      <c r="K30" s="35">
        <f t="shared" si="4"/>
        <v>0</v>
      </c>
      <c r="L30" s="20"/>
      <c r="M30" s="161"/>
    </row>
    <row r="31" spans="1:13" x14ac:dyDescent="0.25">
      <c r="A31" s="53"/>
      <c r="B31" s="12" t="s">
        <v>374</v>
      </c>
      <c r="C31" s="54"/>
      <c r="D31" s="22"/>
      <c r="E31" s="22"/>
      <c r="F31" s="22"/>
      <c r="G31" s="22"/>
      <c r="H31" s="22"/>
      <c r="I31" s="22"/>
      <c r="J31" s="22"/>
      <c r="K31" s="35">
        <f t="shared" si="4"/>
        <v>0</v>
      </c>
      <c r="L31" s="20"/>
      <c r="M31" s="161"/>
    </row>
    <row r="32" spans="1:13" ht="40.5" x14ac:dyDescent="0.25">
      <c r="A32" s="53">
        <v>4210</v>
      </c>
      <c r="B32" s="10" t="s">
        <v>385</v>
      </c>
      <c r="C32" s="56" t="s">
        <v>19</v>
      </c>
      <c r="D32" s="22">
        <f>SUM(D34:D40)</f>
        <v>312695.90880290826</v>
      </c>
      <c r="E32" s="22">
        <f>SUM(E34:E40)</f>
        <v>312695.90880290826</v>
      </c>
      <c r="F32" s="22" t="s">
        <v>19</v>
      </c>
      <c r="G32" s="22">
        <f>SUM(G34:G40)</f>
        <v>110429.83504831028</v>
      </c>
      <c r="H32" s="22">
        <f>SUM(H34:H40)</f>
        <v>194044.71832671782</v>
      </c>
      <c r="I32" s="22">
        <f>SUM(I34:I40)</f>
        <v>260275.07546957495</v>
      </c>
      <c r="J32" s="22">
        <f>SUM(J34:J40)</f>
        <v>312695.90880290826</v>
      </c>
      <c r="K32" s="35">
        <f t="shared" si="4"/>
        <v>0</v>
      </c>
      <c r="L32" s="20"/>
      <c r="M32" s="161"/>
    </row>
    <row r="33" spans="1:13" x14ac:dyDescent="0.25">
      <c r="A33" s="53"/>
      <c r="B33" s="12" t="s">
        <v>155</v>
      </c>
      <c r="C33" s="56"/>
      <c r="D33" s="22"/>
      <c r="E33" s="22"/>
      <c r="F33" s="22"/>
      <c r="G33" s="22"/>
      <c r="H33" s="22"/>
      <c r="I33" s="22"/>
      <c r="J33" s="22"/>
      <c r="K33" s="35">
        <f t="shared" si="4"/>
        <v>0</v>
      </c>
      <c r="L33" s="20"/>
      <c r="M33" s="161"/>
    </row>
    <row r="34" spans="1:13" x14ac:dyDescent="0.25">
      <c r="A34" s="53">
        <v>4211</v>
      </c>
      <c r="B34" s="10" t="s">
        <v>386</v>
      </c>
      <c r="C34" s="56" t="s">
        <v>25</v>
      </c>
      <c r="D34" s="22"/>
      <c r="E34" s="22"/>
      <c r="F34" s="22" t="s">
        <v>1</v>
      </c>
      <c r="G34" s="22"/>
      <c r="H34" s="22"/>
      <c r="I34" s="22"/>
      <c r="J34" s="22"/>
      <c r="K34" s="35">
        <f t="shared" si="4"/>
        <v>0</v>
      </c>
      <c r="L34" s="20"/>
      <c r="M34" s="161"/>
    </row>
    <row r="35" spans="1:13" x14ac:dyDescent="0.25">
      <c r="A35" s="53">
        <v>4212</v>
      </c>
      <c r="B35" s="10" t="s">
        <v>387</v>
      </c>
      <c r="C35" s="56" t="s">
        <v>26</v>
      </c>
      <c r="D35" s="22">
        <f>+'4Gorcarakan ev tntesagitakan'!H23+'4Gorcarakan ev tntesagitakan'!H81+'4Gorcarakan ev tntesagitakan'!H435+'4Gorcarakan ev tntesagitakan'!H769</f>
        <v>236869.92580290828</v>
      </c>
      <c r="E35" s="22">
        <f>+'4Gorcarakan ev tntesagitakan'!I23+'4Gorcarakan ev tntesagitakan'!I81+'4Gorcarakan ev tntesagitakan'!I435+'4Gorcarakan ev tntesagitakan'!I769</f>
        <v>236869.92580290828</v>
      </c>
      <c r="F35" s="22" t="s">
        <v>1</v>
      </c>
      <c r="G35" s="22">
        <f>+'4Gorcarakan ev tntesagitakan'!K23+'4Gorcarakan ev tntesagitakan'!K81+'4Gorcarakan ev tntesagitakan'!K435+'4Gorcarakan ev tntesagitakan'!K769</f>
        <v>75904.804429262687</v>
      </c>
      <c r="H35" s="22">
        <f>+'4Gorcarakan ev tntesagitakan'!L23+'4Gorcarakan ev tntesagitakan'!L81+'4Gorcarakan ev tntesagitakan'!L435+'4Gorcarakan ev tntesagitakan'!L769</f>
        <v>143377.86231084482</v>
      </c>
      <c r="I35" s="22">
        <f>+'4Gorcarakan ev tntesagitakan'!M23+'4Gorcarakan ev tntesagitakan'!M81+'4Gorcarakan ev tntesagitakan'!M435+'4Gorcarakan ev tntesagitakan'!M769</f>
        <v>200123.89405687654</v>
      </c>
      <c r="J35" s="22">
        <f>+'4Gorcarakan ev tntesagitakan'!N23+'4Gorcarakan ev tntesagitakan'!N81+'4Gorcarakan ev tntesagitakan'!N435+'4Gorcarakan ev tntesagitakan'!N769</f>
        <v>236869.92580290828</v>
      </c>
      <c r="K35" s="35">
        <f t="shared" si="4"/>
        <v>0</v>
      </c>
      <c r="L35" s="20"/>
      <c r="M35" s="161"/>
    </row>
    <row r="36" spans="1:13" x14ac:dyDescent="0.25">
      <c r="A36" s="53">
        <v>4213</v>
      </c>
      <c r="B36" s="10" t="s">
        <v>388</v>
      </c>
      <c r="C36" s="56" t="s">
        <v>27</v>
      </c>
      <c r="D36" s="22">
        <f>+'4Gorcarakan ev tntesagitakan'!H24+'4Gorcarakan ev tntesagitakan'!H82+'4Gorcarakan ev tntesagitakan'!H401</f>
        <v>24491.258000000002</v>
      </c>
      <c r="E36" s="22">
        <f>+'4Gorcarakan ev tntesagitakan'!I24+'4Gorcarakan ev tntesagitakan'!I82+'4Gorcarakan ev tntesagitakan'!I401</f>
        <v>24491.258000000002</v>
      </c>
      <c r="F36" s="22" t="s">
        <v>1</v>
      </c>
      <c r="G36" s="22">
        <f>+'4Gorcarakan ev tntesagitakan'!K24+'4Gorcarakan ev tntesagitakan'!K82+'4Gorcarakan ev tntesagitakan'!K401</f>
        <v>7729.3532380952383</v>
      </c>
      <c r="H36" s="22">
        <f>+'4Gorcarakan ev tntesagitakan'!L24+'4Gorcarakan ev tntesagitakan'!L82+'4Gorcarakan ev tntesagitakan'!L401</f>
        <v>13142.051650793652</v>
      </c>
      <c r="I36" s="22">
        <f>+'4Gorcarakan ev tntesagitakan'!M24+'4Gorcarakan ev tntesagitakan'!M82+'4Gorcarakan ev tntesagitakan'!M401</f>
        <v>18816.654825396825</v>
      </c>
      <c r="J36" s="22">
        <f>+'4Gorcarakan ev tntesagitakan'!N24+'4Gorcarakan ev tntesagitakan'!N82+'4Gorcarakan ev tntesagitakan'!N401</f>
        <v>24491.258000000002</v>
      </c>
      <c r="K36" s="35">
        <f t="shared" si="4"/>
        <v>0</v>
      </c>
      <c r="L36" s="20"/>
      <c r="M36" s="161"/>
    </row>
    <row r="37" spans="1:13" x14ac:dyDescent="0.25">
      <c r="A37" s="53">
        <v>4214</v>
      </c>
      <c r="B37" s="10" t="s">
        <v>389</v>
      </c>
      <c r="C37" s="56" t="s">
        <v>28</v>
      </c>
      <c r="D37" s="22">
        <f>+'4Gorcarakan ev tntesagitakan'!H25+'4Gorcarakan ev tntesagitakan'!H83+'4Gorcarakan ev tntesagitakan'!H770</f>
        <v>8442.9750000000004</v>
      </c>
      <c r="E37" s="22">
        <f>+'4Gorcarakan ev tntesagitakan'!I25+'4Gorcarakan ev tntesagitakan'!I83+'4Gorcarakan ev tntesagitakan'!I770</f>
        <v>8442.9750000000004</v>
      </c>
      <c r="F37" s="22" t="s">
        <v>1</v>
      </c>
      <c r="G37" s="22">
        <f>+'4Gorcarakan ev tntesagitakan'!K25+'4Gorcarakan ev tntesagitakan'!K83+'4Gorcarakan ev tntesagitakan'!K770</f>
        <v>2347.736904761905</v>
      </c>
      <c r="H37" s="22">
        <f>+'4Gorcarakan ev tntesagitakan'!L25+'4Gorcarakan ev tntesagitakan'!L83+'4Gorcarakan ev tntesagitakan'!L770</f>
        <v>4315.9908730158731</v>
      </c>
      <c r="I37" s="22">
        <f>+'4Gorcarakan ev tntesagitakan'!M25+'4Gorcarakan ev tntesagitakan'!M83+'4Gorcarakan ev tntesagitakan'!M770</f>
        <v>6379.4829365079368</v>
      </c>
      <c r="J37" s="22">
        <f>+'4Gorcarakan ev tntesagitakan'!N25+'4Gorcarakan ev tntesagitakan'!N83+'4Gorcarakan ev tntesagitakan'!N770</f>
        <v>8442.9750000000004</v>
      </c>
      <c r="K37" s="35">
        <f t="shared" si="4"/>
        <v>0</v>
      </c>
      <c r="L37" s="20"/>
      <c r="M37" s="161"/>
    </row>
    <row r="38" spans="1:13" x14ac:dyDescent="0.25">
      <c r="A38" s="53">
        <v>4215</v>
      </c>
      <c r="B38" s="10" t="s">
        <v>390</v>
      </c>
      <c r="C38" s="56" t="s">
        <v>29</v>
      </c>
      <c r="D38" s="22">
        <f>+'4Gorcarakan ev tntesagitakan'!H26+'4Gorcarakan ev tntesagitakan'!H364+'4Gorcarakan ev tntesagitakan'!H452</f>
        <v>33412.400000000001</v>
      </c>
      <c r="E38" s="22">
        <f>+'4Gorcarakan ev tntesagitakan'!I26+'4Gorcarakan ev tntesagitakan'!I364+'4Gorcarakan ev tntesagitakan'!I452</f>
        <v>33412.400000000001</v>
      </c>
      <c r="F38" s="22" t="s">
        <v>1</v>
      </c>
      <c r="G38" s="22">
        <f>+'4Gorcarakan ev tntesagitakan'!K26+'4Gorcarakan ev tntesagitakan'!K364+'4Gorcarakan ev tntesagitakan'!K452</f>
        <v>20126.685714285697</v>
      </c>
      <c r="H38" s="22">
        <f>+'4Gorcarakan ev tntesagitakan'!L26+'4Gorcarakan ev tntesagitakan'!L364+'4Gorcarakan ev tntesagitakan'!L452</f>
        <v>27221.923809523811</v>
      </c>
      <c r="I38" s="22">
        <f>+'4Gorcarakan ev tntesagitakan'!M26+'4Gorcarakan ev tntesagitakan'!M364+'4Gorcarakan ev tntesagitakan'!M452</f>
        <v>27221.923809523811</v>
      </c>
      <c r="J38" s="22">
        <f>+'4Gorcarakan ev tntesagitakan'!N26+'4Gorcarakan ev tntesagitakan'!N364+'4Gorcarakan ev tntesagitakan'!N452</f>
        <v>33412.400000000001</v>
      </c>
      <c r="K38" s="35">
        <f t="shared" si="4"/>
        <v>0</v>
      </c>
      <c r="L38" s="20"/>
      <c r="M38" s="161"/>
    </row>
    <row r="39" spans="1:13" x14ac:dyDescent="0.25">
      <c r="A39" s="53">
        <v>4216</v>
      </c>
      <c r="B39" s="10" t="s">
        <v>391</v>
      </c>
      <c r="C39" s="56" t="s">
        <v>30</v>
      </c>
      <c r="D39" s="22">
        <f>+'4Gorcarakan ev tntesagitakan'!H27+'4Gorcarakan ev tntesagitakan'!H361+'4Gorcarakan ev tntesagitakan'!H554+'4Gorcarakan ev tntesagitakan'!H562+'4Gorcarakan ev tntesagitakan'!H772</f>
        <v>9479.35</v>
      </c>
      <c r="E39" s="22">
        <f>+'4Gorcarakan ev tntesagitakan'!I27+'4Gorcarakan ev tntesagitakan'!I361+'4Gorcarakan ev tntesagitakan'!I554+'4Gorcarakan ev tntesagitakan'!I562+'4Gorcarakan ev tntesagitakan'!I772</f>
        <v>9479.35</v>
      </c>
      <c r="F39" s="22" t="s">
        <v>1</v>
      </c>
      <c r="G39" s="22">
        <f>+'4Gorcarakan ev tntesagitakan'!K27+'4Gorcarakan ev tntesagitakan'!K361+'4Gorcarakan ev tntesagitakan'!K554+'4Gorcarakan ev tntesagitakan'!K562+'4Gorcarakan ev tntesagitakan'!K772</f>
        <v>4321.2547619047618</v>
      </c>
      <c r="H39" s="22">
        <f>+'4Gorcarakan ev tntesagitakan'!L27+'4Gorcarakan ev tntesagitakan'!L361+'4Gorcarakan ev tntesagitakan'!L554+'4Gorcarakan ev tntesagitakan'!L562+'4Gorcarakan ev tntesagitakan'!L772</f>
        <v>5986.8896825396823</v>
      </c>
      <c r="I39" s="22">
        <f>+'4Gorcarakan ev tntesagitakan'!M27+'4Gorcarakan ev tntesagitakan'!M361+'4Gorcarakan ev tntesagitakan'!M554+'4Gorcarakan ev tntesagitakan'!M562+'4Gorcarakan ev tntesagitakan'!M772</f>
        <v>7733.1198412698413</v>
      </c>
      <c r="J39" s="22">
        <f>+'4Gorcarakan ev tntesagitakan'!N27+'4Gorcarakan ev tntesagitakan'!N361+'4Gorcarakan ev tntesagitakan'!N554+'4Gorcarakan ev tntesagitakan'!N562+'4Gorcarakan ev tntesagitakan'!N772</f>
        <v>9479.35</v>
      </c>
      <c r="K39" s="35">
        <f t="shared" si="4"/>
        <v>0</v>
      </c>
      <c r="L39" s="20"/>
      <c r="M39" s="161"/>
    </row>
    <row r="40" spans="1:13" x14ac:dyDescent="0.25">
      <c r="A40" s="53">
        <v>4217</v>
      </c>
      <c r="B40" s="10" t="s">
        <v>392</v>
      </c>
      <c r="C40" s="56" t="s">
        <v>31</v>
      </c>
      <c r="D40" s="22">
        <f>+'4Gorcarakan ev tntesagitakan'!H28</f>
        <v>0</v>
      </c>
      <c r="E40" s="22">
        <f>+'4Gorcarakan ev tntesagitakan'!I28</f>
        <v>0</v>
      </c>
      <c r="F40" s="22" t="s">
        <v>1</v>
      </c>
      <c r="G40" s="22">
        <f>+'4Gorcarakan ev tntesagitakan'!K28</f>
        <v>0</v>
      </c>
      <c r="H40" s="22">
        <f>+'4Gorcarakan ev tntesagitakan'!L28</f>
        <v>0</v>
      </c>
      <c r="I40" s="22">
        <f>+'4Gorcarakan ev tntesagitakan'!M28</f>
        <v>0</v>
      </c>
      <c r="J40" s="22">
        <f>+'4Gorcarakan ev tntesagitakan'!N28</f>
        <v>0</v>
      </c>
      <c r="K40" s="35">
        <f t="shared" si="4"/>
        <v>0</v>
      </c>
      <c r="L40" s="20"/>
      <c r="M40" s="161"/>
    </row>
    <row r="41" spans="1:13" ht="27" x14ac:dyDescent="0.25">
      <c r="A41" s="53">
        <v>4220</v>
      </c>
      <c r="B41" s="10" t="s">
        <v>393</v>
      </c>
      <c r="C41" s="56" t="s">
        <v>19</v>
      </c>
      <c r="D41" s="22">
        <f>SUM(D43:D45)</f>
        <v>47300</v>
      </c>
      <c r="E41" s="22">
        <f>SUM(E43:E45)</f>
        <v>47300</v>
      </c>
      <c r="F41" s="22" t="s">
        <v>1</v>
      </c>
      <c r="G41" s="22">
        <f>SUM(G43:G45)</f>
        <v>11261.904761904763</v>
      </c>
      <c r="H41" s="22">
        <f>SUM(H43:H45)</f>
        <v>23930.952380952382</v>
      </c>
      <c r="I41" s="22">
        <f>SUM(I43:I45)</f>
        <v>35615.476190476191</v>
      </c>
      <c r="J41" s="22">
        <f>SUM(J43:J45)</f>
        <v>47300</v>
      </c>
      <c r="K41" s="35">
        <f t="shared" si="4"/>
        <v>0</v>
      </c>
      <c r="L41" s="20"/>
      <c r="M41" s="161"/>
    </row>
    <row r="42" spans="1:13" x14ac:dyDescent="0.25">
      <c r="A42" s="53"/>
      <c r="B42" s="12" t="s">
        <v>155</v>
      </c>
      <c r="C42" s="56"/>
      <c r="D42" s="22"/>
      <c r="E42" s="22"/>
      <c r="F42" s="22"/>
      <c r="G42" s="22"/>
      <c r="H42" s="22"/>
      <c r="I42" s="22"/>
      <c r="J42" s="22"/>
      <c r="K42" s="35">
        <f t="shared" si="4"/>
        <v>0</v>
      </c>
      <c r="L42" s="20"/>
      <c r="M42" s="161"/>
    </row>
    <row r="43" spans="1:13" x14ac:dyDescent="0.25">
      <c r="A43" s="53">
        <v>4221</v>
      </c>
      <c r="B43" s="10" t="s">
        <v>394</v>
      </c>
      <c r="C43" s="57">
        <v>4221</v>
      </c>
      <c r="D43" s="22">
        <f>+'4Gorcarakan ev tntesagitakan'!H29+'4Gorcarakan ev tntesagitakan'!H84+'4Gorcarakan ev tntesagitakan'!H547+'4Gorcarakan ev tntesagitakan'!H774</f>
        <v>42300</v>
      </c>
      <c r="E43" s="22">
        <f>+'4Gorcarakan ev tntesagitakan'!I29+'4Gorcarakan ev tntesagitakan'!I84+'4Gorcarakan ev tntesagitakan'!I547+'4Gorcarakan ev tntesagitakan'!I774</f>
        <v>42300</v>
      </c>
      <c r="F43" s="22" t="s">
        <v>1</v>
      </c>
      <c r="G43" s="22">
        <f>+'4Gorcarakan ev tntesagitakan'!K29+'4Gorcarakan ev tntesagitakan'!K84+'4Gorcarakan ev tntesagitakan'!K547+'4Gorcarakan ev tntesagitakan'!K774</f>
        <v>10071.428571428572</v>
      </c>
      <c r="H43" s="22">
        <f>+'4Gorcarakan ev tntesagitakan'!L29+'4Gorcarakan ev tntesagitakan'!L84+'4Gorcarakan ev tntesagitakan'!L547+'4Gorcarakan ev tntesagitakan'!L774</f>
        <v>20478.571428571428</v>
      </c>
      <c r="I43" s="22">
        <f>+'4Gorcarakan ev tntesagitakan'!M29+'4Gorcarakan ev tntesagitakan'!M84+'4Gorcarakan ev tntesagitakan'!M547+'4Gorcarakan ev tntesagitakan'!M774</f>
        <v>31389.285714285714</v>
      </c>
      <c r="J43" s="22">
        <f>+'4Gorcarakan ev tntesagitakan'!N29+'4Gorcarakan ev tntesagitakan'!N84+'4Gorcarakan ev tntesagitakan'!N547+'4Gorcarakan ev tntesagitakan'!N774</f>
        <v>42300</v>
      </c>
      <c r="K43" s="35">
        <f t="shared" si="4"/>
        <v>0</v>
      </c>
      <c r="L43" s="20"/>
      <c r="M43" s="161"/>
    </row>
    <row r="44" spans="1:13" x14ac:dyDescent="0.25">
      <c r="A44" s="53">
        <v>4222</v>
      </c>
      <c r="B44" s="10" t="s">
        <v>395</v>
      </c>
      <c r="C44" s="56" t="s">
        <v>32</v>
      </c>
      <c r="D44" s="22">
        <f>+'4Gorcarakan ev tntesagitakan'!H30+'4Gorcarakan ev tntesagitakan'!H548</f>
        <v>5000</v>
      </c>
      <c r="E44" s="22">
        <f>+'4Gorcarakan ev tntesagitakan'!I30+'4Gorcarakan ev tntesagitakan'!I548</f>
        <v>5000</v>
      </c>
      <c r="F44" s="22" t="s">
        <v>1</v>
      </c>
      <c r="G44" s="22">
        <f>+'4Gorcarakan ev tntesagitakan'!K30+'4Gorcarakan ev tntesagitakan'!K548</f>
        <v>1190.4761904761906</v>
      </c>
      <c r="H44" s="22">
        <f>+'4Gorcarakan ev tntesagitakan'!L30+'4Gorcarakan ev tntesagitakan'!L548</f>
        <v>3452.3809523809523</v>
      </c>
      <c r="I44" s="22">
        <f>+'4Gorcarakan ev tntesagitakan'!M30+'4Gorcarakan ev tntesagitakan'!M548</f>
        <v>4226.1904761904761</v>
      </c>
      <c r="J44" s="22">
        <f>+'4Gorcarakan ev tntesagitakan'!N30+'4Gorcarakan ev tntesagitakan'!N548</f>
        <v>5000</v>
      </c>
      <c r="K44" s="35">
        <f t="shared" si="4"/>
        <v>0</v>
      </c>
      <c r="L44" s="20"/>
      <c r="M44" s="161"/>
    </row>
    <row r="45" spans="1:13" x14ac:dyDescent="0.25">
      <c r="A45" s="53">
        <v>4223</v>
      </c>
      <c r="B45" s="10" t="s">
        <v>396</v>
      </c>
      <c r="C45" s="56" t="s">
        <v>33</v>
      </c>
      <c r="D45" s="22"/>
      <c r="E45" s="22"/>
      <c r="F45" s="22" t="s">
        <v>1</v>
      </c>
      <c r="G45" s="22">
        <f>SUM(H45:I45)</f>
        <v>0</v>
      </c>
      <c r="H45" s="22">
        <f>SUM(I45:J45)</f>
        <v>0</v>
      </c>
      <c r="I45" s="22">
        <f>SUM(J45:L45)</f>
        <v>0</v>
      </c>
      <c r="J45" s="22">
        <f>SUM(L45:L45)</f>
        <v>0</v>
      </c>
      <c r="K45" s="35">
        <f t="shared" si="4"/>
        <v>0</v>
      </c>
      <c r="L45" s="20"/>
      <c r="M45" s="161"/>
    </row>
    <row r="46" spans="1:13" ht="54" x14ac:dyDescent="0.25">
      <c r="A46" s="53">
        <v>4230</v>
      </c>
      <c r="B46" s="10" t="s">
        <v>397</v>
      </c>
      <c r="C46" s="56" t="s">
        <v>19</v>
      </c>
      <c r="D46" s="22">
        <f>SUM(D48:D55)</f>
        <v>134980.09</v>
      </c>
      <c r="E46" s="22">
        <f>SUM(E48:E55)</f>
        <v>134980.09</v>
      </c>
      <c r="F46" s="22" t="s">
        <v>1</v>
      </c>
      <c r="G46" s="22">
        <f>SUM(G48:G55)</f>
        <v>38480.051904761902</v>
      </c>
      <c r="H46" s="22">
        <f>SUM(H48:H55)</f>
        <v>77238.02650793652</v>
      </c>
      <c r="I46" s="22">
        <f>SUM(I48:I55)</f>
        <v>104509.8519047619</v>
      </c>
      <c r="J46" s="22">
        <f>SUM(J48:J55)</f>
        <v>134980.09</v>
      </c>
      <c r="K46" s="35">
        <f t="shared" si="4"/>
        <v>0</v>
      </c>
      <c r="L46" s="20"/>
      <c r="M46" s="161"/>
    </row>
    <row r="47" spans="1:13" x14ac:dyDescent="0.25">
      <c r="A47" s="53"/>
      <c r="B47" s="12" t="s">
        <v>155</v>
      </c>
      <c r="C47" s="56"/>
      <c r="D47" s="22"/>
      <c r="E47" s="22"/>
      <c r="F47" s="22"/>
      <c r="G47" s="22"/>
      <c r="H47" s="22"/>
      <c r="I47" s="22"/>
      <c r="J47" s="22"/>
      <c r="K47" s="35">
        <f t="shared" si="4"/>
        <v>0</v>
      </c>
      <c r="L47" s="20"/>
      <c r="M47" s="161"/>
    </row>
    <row r="48" spans="1:13" x14ac:dyDescent="0.25">
      <c r="A48" s="53">
        <v>4231</v>
      </c>
      <c r="B48" s="10" t="s">
        <v>398</v>
      </c>
      <c r="C48" s="56" t="s">
        <v>34</v>
      </c>
      <c r="D48" s="22"/>
      <c r="E48" s="22"/>
      <c r="F48" s="22" t="s">
        <v>1</v>
      </c>
      <c r="G48" s="22"/>
      <c r="H48" s="22"/>
      <c r="I48" s="22"/>
      <c r="J48" s="22"/>
      <c r="K48" s="35">
        <f t="shared" si="4"/>
        <v>0</v>
      </c>
      <c r="L48" s="20"/>
      <c r="M48" s="161"/>
    </row>
    <row r="49" spans="1:13" x14ac:dyDescent="0.25">
      <c r="A49" s="53">
        <v>4232</v>
      </c>
      <c r="B49" s="10" t="s">
        <v>399</v>
      </c>
      <c r="C49" s="56" t="s">
        <v>35</v>
      </c>
      <c r="D49" s="22">
        <f>+'4Gorcarakan ev tntesagitakan'!H31</f>
        <v>22000</v>
      </c>
      <c r="E49" s="22">
        <f>+'4Gorcarakan ev tntesagitakan'!I31</f>
        <v>22000</v>
      </c>
      <c r="F49" s="22" t="s">
        <v>1</v>
      </c>
      <c r="G49" s="22">
        <f>+'4Gorcarakan ev tntesagitakan'!K31</f>
        <v>5238.0952380952385</v>
      </c>
      <c r="H49" s="22">
        <f>+'4Gorcarakan ev tntesagitakan'!L31</f>
        <v>16325.396825396825</v>
      </c>
      <c r="I49" s="22">
        <f>+'4Gorcarakan ev tntesagitakan'!M31</f>
        <v>16325.396825396825</v>
      </c>
      <c r="J49" s="22">
        <f>+'4Gorcarakan ev tntesagitakan'!N31</f>
        <v>22000</v>
      </c>
      <c r="K49" s="35">
        <f t="shared" si="4"/>
        <v>0</v>
      </c>
      <c r="L49" s="20"/>
      <c r="M49" s="161"/>
    </row>
    <row r="50" spans="1:13" ht="27" x14ac:dyDescent="0.25">
      <c r="A50" s="53">
        <v>4233</v>
      </c>
      <c r="B50" s="10" t="s">
        <v>400</v>
      </c>
      <c r="C50" s="56" t="s">
        <v>36</v>
      </c>
      <c r="D50" s="22"/>
      <c r="E50" s="22"/>
      <c r="F50" s="22" t="s">
        <v>1</v>
      </c>
      <c r="G50" s="22"/>
      <c r="H50" s="22"/>
      <c r="I50" s="22"/>
      <c r="J50" s="22"/>
      <c r="K50" s="35">
        <f t="shared" si="4"/>
        <v>0</v>
      </c>
      <c r="L50" s="20"/>
      <c r="M50" s="161"/>
    </row>
    <row r="51" spans="1:13" x14ac:dyDescent="0.25">
      <c r="A51" s="53">
        <v>4234</v>
      </c>
      <c r="B51" s="10" t="s">
        <v>401</v>
      </c>
      <c r="C51" s="56" t="s">
        <v>37</v>
      </c>
      <c r="D51" s="22">
        <f>+'4Gorcarakan ev tntesagitakan'!H32</f>
        <v>4072.9</v>
      </c>
      <c r="E51" s="22">
        <f>+'4Gorcarakan ev tntesagitakan'!I32</f>
        <v>4072.9</v>
      </c>
      <c r="F51" s="22" t="s">
        <v>1</v>
      </c>
      <c r="G51" s="22">
        <f>+'4Gorcarakan ev tntesagitakan'!K32</f>
        <v>1025.2809523809524</v>
      </c>
      <c r="H51" s="22">
        <f>+'4Gorcarakan ev tntesagitakan'!L32</f>
        <v>2009.4079365079367</v>
      </c>
      <c r="I51" s="22">
        <f>+'4Gorcarakan ev tntesagitakan'!M32</f>
        <v>3041.1539682539683</v>
      </c>
      <c r="J51" s="22">
        <f>+'4Gorcarakan ev tntesagitakan'!N32</f>
        <v>4072.9</v>
      </c>
      <c r="K51" s="35">
        <f t="shared" si="4"/>
        <v>0</v>
      </c>
      <c r="L51" s="20"/>
      <c r="M51" s="161"/>
    </row>
    <row r="52" spans="1:13" x14ac:dyDescent="0.25">
      <c r="A52" s="53">
        <v>4235</v>
      </c>
      <c r="B52" s="70" t="s">
        <v>402</v>
      </c>
      <c r="C52" s="7">
        <v>4235</v>
      </c>
      <c r="D52" s="22"/>
      <c r="E52" s="22"/>
      <c r="F52" s="22" t="s">
        <v>1</v>
      </c>
      <c r="G52" s="22"/>
      <c r="H52" s="22"/>
      <c r="I52" s="22"/>
      <c r="J52" s="22"/>
      <c r="K52" s="35">
        <f t="shared" si="4"/>
        <v>0</v>
      </c>
      <c r="L52" s="20"/>
      <c r="M52" s="161"/>
    </row>
    <row r="53" spans="1:13" x14ac:dyDescent="0.25">
      <c r="A53" s="53">
        <v>4236</v>
      </c>
      <c r="B53" s="10" t="s">
        <v>403</v>
      </c>
      <c r="C53" s="56" t="s">
        <v>38</v>
      </c>
      <c r="D53" s="22"/>
      <c r="E53" s="22"/>
      <c r="F53" s="22" t="s">
        <v>1</v>
      </c>
      <c r="G53" s="22"/>
      <c r="H53" s="22"/>
      <c r="I53" s="22"/>
      <c r="J53" s="22"/>
      <c r="K53" s="35">
        <f t="shared" si="4"/>
        <v>0</v>
      </c>
      <c r="L53" s="20"/>
      <c r="M53" s="161"/>
    </row>
    <row r="54" spans="1:13" x14ac:dyDescent="0.25">
      <c r="A54" s="53">
        <v>4237</v>
      </c>
      <c r="B54" s="10" t="s">
        <v>404</v>
      </c>
      <c r="C54" s="56" t="s">
        <v>39</v>
      </c>
      <c r="D54" s="22">
        <f>+'4Gorcarakan ev tntesagitakan'!H33</f>
        <v>15103</v>
      </c>
      <c r="E54" s="22">
        <f>+'4Gorcarakan ev tntesagitakan'!I33</f>
        <v>15103</v>
      </c>
      <c r="F54" s="22" t="s">
        <v>1</v>
      </c>
      <c r="G54" s="22">
        <f>+'4Gorcarakan ev tntesagitakan'!K33</f>
        <v>3674.4285714285716</v>
      </c>
      <c r="H54" s="22">
        <f>+'4Gorcarakan ev tntesagitakan'!L33</f>
        <v>7364.9047619047624</v>
      </c>
      <c r="I54" s="22">
        <f>+'4Gorcarakan ev tntesagitakan'!M33</f>
        <v>11233.952380952382</v>
      </c>
      <c r="J54" s="22">
        <f>+'4Gorcarakan ev tntesagitakan'!N33</f>
        <v>15103</v>
      </c>
      <c r="K54" s="35">
        <f t="shared" si="4"/>
        <v>0</v>
      </c>
      <c r="L54" s="20"/>
      <c r="M54" s="161"/>
    </row>
    <row r="55" spans="1:13" x14ac:dyDescent="0.25">
      <c r="A55" s="53">
        <v>4238</v>
      </c>
      <c r="B55" s="10" t="s">
        <v>405</v>
      </c>
      <c r="C55" s="56" t="s">
        <v>40</v>
      </c>
      <c r="D55" s="22">
        <f>+'4Gorcarakan ev tntesagitakan'!H34+'4Gorcarakan ev tntesagitakan'!H85+'4Gorcarakan ev tntesagitakan'!H162+'4Gorcarakan ev tntesagitakan'!H283+'4Gorcarakan ev tntesagitakan'!H362+'4Gorcarakan ev tntesagitakan'!H410+'4Gorcarakan ev tntesagitakan'!H436+'4Gorcarakan ev tntesagitakan'!H453+'4Gorcarakan ev tntesagitakan'!H731+'4Gorcarakan ev tntesagitakan'!H755</f>
        <v>93804.19</v>
      </c>
      <c r="E55" s="22">
        <f>+'4Gorcarakan ev tntesagitakan'!I34+'4Gorcarakan ev tntesagitakan'!I85+'4Gorcarakan ev tntesagitakan'!I162+'4Gorcarakan ev tntesagitakan'!I283+'4Gorcarakan ev tntesagitakan'!I362+'4Gorcarakan ev tntesagitakan'!I410+'4Gorcarakan ev tntesagitakan'!I436+'4Gorcarakan ev tntesagitakan'!I453+'4Gorcarakan ev tntesagitakan'!I731+'4Gorcarakan ev tntesagitakan'!I755</f>
        <v>93804.19</v>
      </c>
      <c r="F55" s="22" t="s">
        <v>1</v>
      </c>
      <c r="G55" s="22">
        <f>+'4Gorcarakan ev tntesagitakan'!K34+'4Gorcarakan ev tntesagitakan'!K85+'4Gorcarakan ev tntesagitakan'!K162+'4Gorcarakan ev tntesagitakan'!K283+'4Gorcarakan ev tntesagitakan'!K362+'4Gorcarakan ev tntesagitakan'!K410+'4Gorcarakan ev tntesagitakan'!K436+'4Gorcarakan ev tntesagitakan'!K453+'4Gorcarakan ev tntesagitakan'!K731+'4Gorcarakan ev tntesagitakan'!K755</f>
        <v>28542.247142857141</v>
      </c>
      <c r="H55" s="22">
        <f>+'4Gorcarakan ev tntesagitakan'!L34+'4Gorcarakan ev tntesagitakan'!L85+'4Gorcarakan ev tntesagitakan'!L162+'4Gorcarakan ev tntesagitakan'!L283+'4Gorcarakan ev tntesagitakan'!L362+'4Gorcarakan ev tntesagitakan'!L410+'4Gorcarakan ev tntesagitakan'!L436+'4Gorcarakan ev tntesagitakan'!L453+'4Gorcarakan ev tntesagitakan'!L731+'4Gorcarakan ev tntesagitakan'!L755</f>
        <v>51538.316984126992</v>
      </c>
      <c r="I55" s="22">
        <f>+'4Gorcarakan ev tntesagitakan'!M34+'4Gorcarakan ev tntesagitakan'!M85+'4Gorcarakan ev tntesagitakan'!M162+'4Gorcarakan ev tntesagitakan'!M283+'4Gorcarakan ev tntesagitakan'!M362+'4Gorcarakan ev tntesagitakan'!M410+'4Gorcarakan ev tntesagitakan'!M436+'4Gorcarakan ev tntesagitakan'!M453+'4Gorcarakan ev tntesagitakan'!M731+'4Gorcarakan ev tntesagitakan'!M755</f>
        <v>73909.34873015873</v>
      </c>
      <c r="J55" s="22">
        <f>+'4Gorcarakan ev tntesagitakan'!N34+'4Gorcarakan ev tntesagitakan'!N85+'4Gorcarakan ev tntesagitakan'!N162+'4Gorcarakan ev tntesagitakan'!N283+'4Gorcarakan ev tntesagitakan'!N362+'4Gorcarakan ev tntesagitakan'!N410+'4Gorcarakan ev tntesagitakan'!N436+'4Gorcarakan ev tntesagitakan'!N453+'4Gorcarakan ev tntesagitakan'!N731+'4Gorcarakan ev tntesagitakan'!N755</f>
        <v>93804.19</v>
      </c>
      <c r="K55" s="35">
        <f t="shared" si="4"/>
        <v>0</v>
      </c>
      <c r="L55" s="20"/>
      <c r="M55" s="161"/>
    </row>
    <row r="56" spans="1:13" ht="27" x14ac:dyDescent="0.25">
      <c r="A56" s="53">
        <v>4240</v>
      </c>
      <c r="B56" s="10" t="s">
        <v>406</v>
      </c>
      <c r="C56" s="56" t="s">
        <v>19</v>
      </c>
      <c r="D56" s="22">
        <f>+D58</f>
        <v>53600</v>
      </c>
      <c r="E56" s="22">
        <f>+E58</f>
        <v>53600</v>
      </c>
      <c r="F56" s="22" t="s">
        <v>1</v>
      </c>
      <c r="G56" s="22">
        <f>+G58</f>
        <v>15936.507936507936</v>
      </c>
      <c r="H56" s="22">
        <f>+H58</f>
        <v>24401.587301587319</v>
      </c>
      <c r="I56" s="22">
        <f>+I58</f>
        <v>39000.793650793603</v>
      </c>
      <c r="J56" s="22">
        <f>+J58</f>
        <v>53600</v>
      </c>
      <c r="K56" s="35">
        <f t="shared" si="4"/>
        <v>0</v>
      </c>
      <c r="L56" s="20"/>
      <c r="M56" s="161"/>
    </row>
    <row r="57" spans="1:13" x14ac:dyDescent="0.25">
      <c r="A57" s="53"/>
      <c r="B57" s="12" t="s">
        <v>155</v>
      </c>
      <c r="C57" s="56"/>
      <c r="D57" s="22"/>
      <c r="E57" s="22"/>
      <c r="F57" s="22"/>
      <c r="G57" s="22"/>
      <c r="H57" s="22"/>
      <c r="I57" s="22"/>
      <c r="J57" s="22"/>
      <c r="K57" s="35">
        <f t="shared" si="4"/>
        <v>0</v>
      </c>
      <c r="L57" s="20"/>
      <c r="M57" s="161"/>
    </row>
    <row r="58" spans="1:13" x14ac:dyDescent="0.25">
      <c r="A58" s="53">
        <v>4241</v>
      </c>
      <c r="B58" s="10" t="s">
        <v>407</v>
      </c>
      <c r="C58" s="56" t="s">
        <v>41</v>
      </c>
      <c r="D58" s="22">
        <f>+'4Gorcarakan ev tntesagitakan'!H35+'4Gorcarakan ev tntesagitakan'!H98+'4Gorcarakan ev tntesagitakan'!H105+'4Gorcarakan ev tntesagitakan'!H365+'4Gorcarakan ev tntesagitakan'!H454</f>
        <v>53600</v>
      </c>
      <c r="E58" s="22">
        <f>+'4Gorcarakan ev tntesagitakan'!I35+'4Gorcarakan ev tntesagitakan'!I98+'4Gorcarakan ev tntesagitakan'!I105+'4Gorcarakan ev tntesagitakan'!I365+'4Gorcarakan ev tntesagitakan'!I454</f>
        <v>53600</v>
      </c>
      <c r="F58" s="22" t="s">
        <v>1</v>
      </c>
      <c r="G58" s="22">
        <f>+'4Gorcarakan ev tntesagitakan'!K35+'4Gorcarakan ev tntesagitakan'!K98+'4Gorcarakan ev tntesagitakan'!K105+'4Gorcarakan ev tntesagitakan'!K365+'4Gorcarakan ev tntesagitakan'!K454</f>
        <v>15936.507936507936</v>
      </c>
      <c r="H58" s="22">
        <f>+'4Gorcarakan ev tntesagitakan'!L35+'4Gorcarakan ev tntesagitakan'!L98+'4Gorcarakan ev tntesagitakan'!L105+'4Gorcarakan ev tntesagitakan'!L365+'4Gorcarakan ev tntesagitakan'!L454</f>
        <v>24401.587301587319</v>
      </c>
      <c r="I58" s="22">
        <f>+'4Gorcarakan ev tntesagitakan'!M35+'4Gorcarakan ev tntesagitakan'!M98+'4Gorcarakan ev tntesagitakan'!M105+'4Gorcarakan ev tntesagitakan'!M365+'4Gorcarakan ev tntesagitakan'!M454</f>
        <v>39000.793650793603</v>
      </c>
      <c r="J58" s="22">
        <f>+'4Gorcarakan ev tntesagitakan'!N35+'4Gorcarakan ev tntesagitakan'!N98+'4Gorcarakan ev tntesagitakan'!N105+'4Gorcarakan ev tntesagitakan'!N365+'4Gorcarakan ev tntesagitakan'!N454</f>
        <v>53600</v>
      </c>
      <c r="K58" s="35">
        <f t="shared" si="4"/>
        <v>0</v>
      </c>
      <c r="L58" s="20"/>
      <c r="M58" s="161"/>
    </row>
    <row r="59" spans="1:13" ht="27" x14ac:dyDescent="0.25">
      <c r="A59" s="53">
        <v>4250</v>
      </c>
      <c r="B59" s="10" t="s">
        <v>408</v>
      </c>
      <c r="C59" s="56" t="s">
        <v>19</v>
      </c>
      <c r="D59" s="22">
        <f>SUM(D61:D62)</f>
        <v>268629.99599999998</v>
      </c>
      <c r="E59" s="22">
        <f>SUM(E61:E62)</f>
        <v>268629.99599999998</v>
      </c>
      <c r="F59" s="22" t="s">
        <v>1</v>
      </c>
      <c r="G59" s="22">
        <f>SUM(G61:G62)</f>
        <v>105725.23409523809</v>
      </c>
      <c r="H59" s="22">
        <f>SUM(H61:H62)</f>
        <v>176506.98012698413</v>
      </c>
      <c r="I59" s="22">
        <f>SUM(I61:I62)</f>
        <v>247568.48806349206</v>
      </c>
      <c r="J59" s="22">
        <f>SUM(J61:J62)</f>
        <v>268629.99599999998</v>
      </c>
      <c r="K59" s="35">
        <f t="shared" si="4"/>
        <v>0</v>
      </c>
      <c r="L59" s="20"/>
      <c r="M59" s="161"/>
    </row>
    <row r="60" spans="1:13" x14ac:dyDescent="0.25">
      <c r="A60" s="53"/>
      <c r="B60" s="12" t="s">
        <v>155</v>
      </c>
      <c r="C60" s="56"/>
      <c r="D60" s="22"/>
      <c r="E60" s="22"/>
      <c r="F60" s="22"/>
      <c r="G60" s="22"/>
      <c r="H60" s="22"/>
      <c r="I60" s="22"/>
      <c r="J60" s="22"/>
      <c r="K60" s="35">
        <f t="shared" si="4"/>
        <v>0</v>
      </c>
      <c r="L60" s="20"/>
      <c r="M60" s="161"/>
    </row>
    <row r="61" spans="1:13" ht="27" x14ac:dyDescent="0.25">
      <c r="A61" s="53">
        <v>4251</v>
      </c>
      <c r="B61" s="10" t="s">
        <v>409</v>
      </c>
      <c r="C61" s="56" t="s">
        <v>42</v>
      </c>
      <c r="D61" s="22">
        <f>+'4Gorcarakan ev tntesagitakan'!H284+'4Gorcarakan ev tntesagitakan'!H405+'4Gorcarakan ev tntesagitakan'!H455+'4Gorcarakan ev tntesagitakan'!H596</f>
        <v>257000</v>
      </c>
      <c r="E61" s="22">
        <f>+'4Gorcarakan ev tntesagitakan'!I284+'4Gorcarakan ev tntesagitakan'!I405+'4Gorcarakan ev tntesagitakan'!I455+'4Gorcarakan ev tntesagitakan'!I596</f>
        <v>257000</v>
      </c>
      <c r="F61" s="22" t="s">
        <v>1</v>
      </c>
      <c r="G61" s="22">
        <f>+'4Gorcarakan ev tntesagitakan'!K284+'4Gorcarakan ev tntesagitakan'!K405+'4Gorcarakan ev tntesagitakan'!K455+'4Gorcarakan ev tntesagitakan'!K596</f>
        <v>103571.42857142857</v>
      </c>
      <c r="H61" s="22">
        <f>+'4Gorcarakan ev tntesagitakan'!L284+'4Gorcarakan ev tntesagitakan'!L405+'4Gorcarakan ev tntesagitakan'!L455+'4Gorcarakan ev tntesagitakan'!L596</f>
        <v>169261.90476190476</v>
      </c>
      <c r="I61" s="22">
        <f>+'4Gorcarakan ev tntesagitakan'!M284+'4Gorcarakan ev tntesagitakan'!M405+'4Gorcarakan ev tntesagitakan'!M455+'4Gorcarakan ev tntesagitakan'!M596</f>
        <v>238130.95238095237</v>
      </c>
      <c r="J61" s="22">
        <f>+'4Gorcarakan ev tntesagitakan'!N284+'4Gorcarakan ev tntesagitakan'!N405+'4Gorcarakan ev tntesagitakan'!N455+'4Gorcarakan ev tntesagitakan'!N596</f>
        <v>257000</v>
      </c>
      <c r="K61" s="35">
        <f t="shared" si="4"/>
        <v>0</v>
      </c>
      <c r="L61" s="20"/>
      <c r="M61" s="161"/>
    </row>
    <row r="62" spans="1:13" ht="27" x14ac:dyDescent="0.25">
      <c r="A62" s="53">
        <v>4252</v>
      </c>
      <c r="B62" s="10" t="s">
        <v>410</v>
      </c>
      <c r="C62" s="56" t="s">
        <v>43</v>
      </c>
      <c r="D62" s="22">
        <f>+'4Gorcarakan ev tntesagitakan'!H37+'4Gorcarakan ev tntesagitakan'!H366+'4Gorcarakan ev tntesagitakan'!H456</f>
        <v>11629.995999999999</v>
      </c>
      <c r="E62" s="22">
        <f>+'4Gorcarakan ev tntesagitakan'!I37+'4Gorcarakan ev tntesagitakan'!I366+'4Gorcarakan ev tntesagitakan'!I456</f>
        <v>11629.995999999999</v>
      </c>
      <c r="F62" s="22" t="s">
        <v>1</v>
      </c>
      <c r="G62" s="22">
        <f>+'4Gorcarakan ev tntesagitakan'!K37+'4Gorcarakan ev tntesagitakan'!K366+'4Gorcarakan ev tntesagitakan'!K456</f>
        <v>2153.8055238095239</v>
      </c>
      <c r="H62" s="22">
        <f>+'4Gorcarakan ev tntesagitakan'!L37+'4Gorcarakan ev tntesagitakan'!L366+'4Gorcarakan ev tntesagitakan'!L456</f>
        <v>7245.0753650793586</v>
      </c>
      <c r="I62" s="22">
        <f>+'4Gorcarakan ev tntesagitakan'!M37+'4Gorcarakan ev tntesagitakan'!M366+'4Gorcarakan ev tntesagitakan'!M456</f>
        <v>9437.5356825396848</v>
      </c>
      <c r="J62" s="22">
        <f>+'4Gorcarakan ev tntesagitakan'!N37+'4Gorcarakan ev tntesagitakan'!N366+'4Gorcarakan ev tntesagitakan'!N456</f>
        <v>11629.995999999999</v>
      </c>
      <c r="K62" s="35">
        <f t="shared" si="4"/>
        <v>0</v>
      </c>
      <c r="L62" s="20"/>
      <c r="M62" s="161"/>
    </row>
    <row r="63" spans="1:13" ht="40.5" x14ac:dyDescent="0.25">
      <c r="A63" s="53">
        <v>4260</v>
      </c>
      <c r="B63" s="10" t="s">
        <v>411</v>
      </c>
      <c r="C63" s="56" t="s">
        <v>19</v>
      </c>
      <c r="D63" s="22">
        <f>SUM(D65:D72)</f>
        <v>369976.57200000004</v>
      </c>
      <c r="E63" s="22">
        <f>SUM(E65:E72)</f>
        <v>369976.57200000004</v>
      </c>
      <c r="F63" s="22" t="s">
        <v>1</v>
      </c>
      <c r="G63" s="22">
        <f>SUM(G65:G72)</f>
        <v>117324.50850793651</v>
      </c>
      <c r="H63" s="22">
        <f>SUM(H65:H72)</f>
        <v>202536.88946031744</v>
      </c>
      <c r="I63" s="22">
        <f>SUM(I65:I72)</f>
        <v>291256.73073015874</v>
      </c>
      <c r="J63" s="22">
        <f>SUM(J65:J72)</f>
        <v>369976.57200000004</v>
      </c>
      <c r="K63" s="35">
        <f t="shared" si="4"/>
        <v>0</v>
      </c>
      <c r="L63" s="20"/>
      <c r="M63" s="161"/>
    </row>
    <row r="64" spans="1:13" x14ac:dyDescent="0.25">
      <c r="A64" s="53"/>
      <c r="B64" s="12" t="s">
        <v>155</v>
      </c>
      <c r="C64" s="56"/>
      <c r="D64" s="22"/>
      <c r="E64" s="22"/>
      <c r="F64" s="22"/>
      <c r="G64" s="22"/>
      <c r="H64" s="22"/>
      <c r="I64" s="22"/>
      <c r="J64" s="22"/>
      <c r="K64" s="35">
        <f t="shared" si="4"/>
        <v>0</v>
      </c>
      <c r="L64" s="20"/>
      <c r="M64" s="161"/>
    </row>
    <row r="65" spans="1:13" x14ac:dyDescent="0.25">
      <c r="A65" s="53">
        <v>4261</v>
      </c>
      <c r="B65" s="10" t="s">
        <v>412</v>
      </c>
      <c r="C65" s="56" t="s">
        <v>44</v>
      </c>
      <c r="D65" s="22">
        <f>+'4Gorcarakan ev tntesagitakan'!H38+'4Gorcarakan ev tntesagitakan'!H86+'4Gorcarakan ev tntesagitakan'!H158+'4Gorcarakan ev tntesagitakan'!H367+'4Gorcarakan ev tntesagitakan'!H756+'4Gorcarakan ev tntesagitakan'!H773</f>
        <v>11160</v>
      </c>
      <c r="E65" s="22">
        <f>+'4Gorcarakan ev tntesagitakan'!I38+'4Gorcarakan ev tntesagitakan'!I86+'4Gorcarakan ev tntesagitakan'!I158+'4Gorcarakan ev tntesagitakan'!I367+'4Gorcarakan ev tntesagitakan'!I756+'4Gorcarakan ev tntesagitakan'!I773</f>
        <v>11160</v>
      </c>
      <c r="F65" s="22" t="s">
        <v>1</v>
      </c>
      <c r="G65" s="22">
        <f>+'4Gorcarakan ev tntesagitakan'!K38+'4Gorcarakan ev tntesagitakan'!K86+'4Gorcarakan ev tntesagitakan'!K158+'4Gorcarakan ev tntesagitakan'!K367+'4Gorcarakan ev tntesagitakan'!K756+'4Gorcarakan ev tntesagitakan'!K773</f>
        <v>2657.1428571428573</v>
      </c>
      <c r="H65" s="22">
        <f>+'4Gorcarakan ev tntesagitakan'!L38+'4Gorcarakan ev tntesagitakan'!L86+'4Gorcarakan ev tntesagitakan'!L158+'4Gorcarakan ev tntesagitakan'!L367+'4Gorcarakan ev tntesagitakan'!L756+'4Gorcarakan ev tntesagitakan'!L773</f>
        <v>7466.3492063492067</v>
      </c>
      <c r="I65" s="22">
        <f>+'4Gorcarakan ev tntesagitakan'!M38+'4Gorcarakan ev tntesagitakan'!M86+'4Gorcarakan ev tntesagitakan'!M158+'4Gorcarakan ev tntesagitakan'!M367+'4Gorcarakan ev tntesagitakan'!M756+'4Gorcarakan ev tntesagitakan'!M773</f>
        <v>9313.1746031746043</v>
      </c>
      <c r="J65" s="22">
        <f>+'4Gorcarakan ev tntesagitakan'!N38+'4Gorcarakan ev tntesagitakan'!N86+'4Gorcarakan ev tntesagitakan'!N158+'4Gorcarakan ev tntesagitakan'!N367+'4Gorcarakan ev tntesagitakan'!N756+'4Gorcarakan ev tntesagitakan'!N773</f>
        <v>11160</v>
      </c>
      <c r="K65" s="35">
        <f t="shared" si="4"/>
        <v>0</v>
      </c>
      <c r="L65" s="20"/>
      <c r="M65" s="161"/>
    </row>
    <row r="66" spans="1:13" x14ac:dyDescent="0.25">
      <c r="A66" s="53">
        <v>4262</v>
      </c>
      <c r="B66" s="10" t="s">
        <v>413</v>
      </c>
      <c r="C66" s="56" t="s">
        <v>45</v>
      </c>
      <c r="D66" s="22">
        <f>+'4Gorcarakan ev tntesagitakan'!H402</f>
        <v>4000</v>
      </c>
      <c r="E66" s="22">
        <f>+'4Gorcarakan ev tntesagitakan'!I402</f>
        <v>4000</v>
      </c>
      <c r="F66" s="22" t="s">
        <v>1</v>
      </c>
      <c r="G66" s="22">
        <f>+'4Gorcarakan ev tntesagitakan'!K402</f>
        <v>952.38095238095241</v>
      </c>
      <c r="H66" s="22">
        <f>+'4Gorcarakan ev tntesagitakan'!L402</f>
        <v>1936.5079365079366</v>
      </c>
      <c r="I66" s="22">
        <f>+'4Gorcarakan ev tntesagitakan'!M402</f>
        <v>2968.2539682539682</v>
      </c>
      <c r="J66" s="22">
        <f>+'4Gorcarakan ev tntesagitakan'!N402</f>
        <v>4000</v>
      </c>
      <c r="K66" s="35">
        <f t="shared" si="4"/>
        <v>0</v>
      </c>
      <c r="L66" s="20"/>
      <c r="M66" s="161"/>
    </row>
    <row r="67" spans="1:13" ht="27" x14ac:dyDescent="0.25">
      <c r="A67" s="53">
        <v>4263</v>
      </c>
      <c r="B67" s="10" t="s">
        <v>414</v>
      </c>
      <c r="C67" s="56" t="s">
        <v>46</v>
      </c>
      <c r="D67" s="22"/>
      <c r="E67" s="22"/>
      <c r="F67" s="22" t="s">
        <v>1</v>
      </c>
      <c r="G67" s="22"/>
      <c r="H67" s="22"/>
      <c r="I67" s="22"/>
      <c r="J67" s="22"/>
      <c r="K67" s="35">
        <f t="shared" si="4"/>
        <v>0</v>
      </c>
      <c r="L67" s="20"/>
      <c r="M67" s="161"/>
    </row>
    <row r="68" spans="1:13" x14ac:dyDescent="0.25">
      <c r="A68" s="53">
        <v>4264</v>
      </c>
      <c r="B68" s="10" t="s">
        <v>415</v>
      </c>
      <c r="C68" s="56" t="s">
        <v>47</v>
      </c>
      <c r="D68" s="22">
        <f>+'4Gorcarakan ev tntesagitakan'!H39+'4Gorcarakan ev tntesagitakan'!H159+'4Gorcarakan ev tntesagitakan'!H368+'4Gorcarakan ev tntesagitakan'!H403+'4Gorcarakan ev tntesagitakan'!H457+'4Gorcarakan ev tntesagitakan'!H775</f>
        <v>215471.97700000001</v>
      </c>
      <c r="E68" s="22">
        <f>+'4Gorcarakan ev tntesagitakan'!I39+'4Gorcarakan ev tntesagitakan'!I159+'4Gorcarakan ev tntesagitakan'!I368+'4Gorcarakan ev tntesagitakan'!I403+'4Gorcarakan ev tntesagitakan'!I457+'4Gorcarakan ev tntesagitakan'!I775</f>
        <v>215471.97700000001</v>
      </c>
      <c r="F68" s="22" t="s">
        <v>1</v>
      </c>
      <c r="G68" s="22">
        <f>+'4Gorcarakan ev tntesagitakan'!K39+'4Gorcarakan ev tntesagitakan'!K159+'4Gorcarakan ev tntesagitakan'!K368+'4Gorcarakan ev tntesagitakan'!K403+'4Gorcarakan ev tntesagitakan'!K457+'4Gorcarakan ev tntesagitakan'!K775</f>
        <v>52576.738904761907</v>
      </c>
      <c r="H68" s="22">
        <f>+'4Gorcarakan ev tntesagitakan'!L39+'4Gorcarakan ev tntesagitakan'!L159+'4Gorcarakan ev tntesagitakan'!L368+'4Gorcarakan ev tntesagitakan'!L403+'4Gorcarakan ev tntesagitakan'!L457+'4Gorcarakan ev tntesagitakan'!L775</f>
        <v>105178.32620634921</v>
      </c>
      <c r="I68" s="22">
        <f>+'4Gorcarakan ev tntesagitakan'!M39+'4Gorcarakan ev tntesagitakan'!M159+'4Gorcarakan ev tntesagitakan'!M368+'4Gorcarakan ev tntesagitakan'!M403+'4Gorcarakan ev tntesagitakan'!M457+'4Gorcarakan ev tntesagitakan'!M775</f>
        <v>160325.15160317463</v>
      </c>
      <c r="J68" s="22">
        <f>+'4Gorcarakan ev tntesagitakan'!N39+'4Gorcarakan ev tntesagitakan'!N159+'4Gorcarakan ev tntesagitakan'!N368+'4Gorcarakan ev tntesagitakan'!N403+'4Gorcarakan ev tntesagitakan'!N457+'4Gorcarakan ev tntesagitakan'!N775</f>
        <v>215471.97700000001</v>
      </c>
      <c r="K68" s="35">
        <f t="shared" si="4"/>
        <v>0</v>
      </c>
      <c r="L68" s="20"/>
      <c r="M68" s="161"/>
    </row>
    <row r="69" spans="1:13" ht="27" x14ac:dyDescent="0.25">
      <c r="A69" s="53">
        <v>4265</v>
      </c>
      <c r="B69" s="10" t="s">
        <v>416</v>
      </c>
      <c r="C69" s="56" t="s">
        <v>48</v>
      </c>
      <c r="D69" s="22"/>
      <c r="E69" s="22"/>
      <c r="F69" s="22" t="s">
        <v>1</v>
      </c>
      <c r="G69" s="22"/>
      <c r="H69" s="22"/>
      <c r="I69" s="22"/>
      <c r="J69" s="22"/>
      <c r="K69" s="35">
        <f t="shared" si="4"/>
        <v>0</v>
      </c>
      <c r="L69" s="20"/>
      <c r="M69" s="161"/>
    </row>
    <row r="70" spans="1:13" x14ac:dyDescent="0.25">
      <c r="A70" s="53">
        <v>4266</v>
      </c>
      <c r="B70" s="10" t="s">
        <v>417</v>
      </c>
      <c r="C70" s="56" t="s">
        <v>49</v>
      </c>
      <c r="D70" s="22"/>
      <c r="E70" s="22"/>
      <c r="F70" s="22" t="s">
        <v>1</v>
      </c>
      <c r="G70" s="22"/>
      <c r="H70" s="22"/>
      <c r="I70" s="22"/>
      <c r="J70" s="22"/>
      <c r="K70" s="35">
        <f t="shared" si="4"/>
        <v>0</v>
      </c>
      <c r="L70" s="20"/>
      <c r="M70" s="161"/>
    </row>
    <row r="71" spans="1:13" x14ac:dyDescent="0.25">
      <c r="A71" s="53">
        <v>4267</v>
      </c>
      <c r="B71" s="10" t="s">
        <v>418</v>
      </c>
      <c r="C71" s="56" t="s">
        <v>50</v>
      </c>
      <c r="D71" s="22"/>
      <c r="E71" s="22"/>
      <c r="F71" s="22" t="s">
        <v>1</v>
      </c>
      <c r="G71" s="22"/>
      <c r="H71" s="22"/>
      <c r="I71" s="22"/>
      <c r="J71" s="22"/>
      <c r="K71" s="35">
        <f t="shared" si="4"/>
        <v>0</v>
      </c>
      <c r="L71" s="20"/>
      <c r="M71" s="161"/>
    </row>
    <row r="72" spans="1:13" x14ac:dyDescent="0.25">
      <c r="A72" s="53">
        <v>4268</v>
      </c>
      <c r="B72" s="10" t="s">
        <v>419</v>
      </c>
      <c r="C72" s="56" t="s">
        <v>51</v>
      </c>
      <c r="D72" s="22">
        <f>+'4Gorcarakan ev tntesagitakan'!H40+'4Gorcarakan ev tntesagitakan'!H87+'4Gorcarakan ev tntesagitakan'!H285+'4Gorcarakan ev tntesagitakan'!H369+'4Gorcarakan ev tntesagitakan'!H404+'4Gorcarakan ev tntesagitakan'!H437+'4Gorcarakan ev tntesagitakan'!H458+'4Gorcarakan ev tntesagitakan'!H597</f>
        <v>139344.595</v>
      </c>
      <c r="E72" s="22">
        <f>+'4Gorcarakan ev tntesagitakan'!I40+'4Gorcarakan ev tntesagitakan'!I87+'4Gorcarakan ev tntesagitakan'!I285+'4Gorcarakan ev tntesagitakan'!I369+'4Gorcarakan ev tntesagitakan'!I404+'4Gorcarakan ev tntesagitakan'!I437+'4Gorcarakan ev tntesagitakan'!I458+'4Gorcarakan ev tntesagitakan'!I597</f>
        <v>139344.595</v>
      </c>
      <c r="F72" s="22" t="s">
        <v>1</v>
      </c>
      <c r="G72" s="22">
        <f>+'4Gorcarakan ev tntesagitakan'!K40+'4Gorcarakan ev tntesagitakan'!K87+'4Gorcarakan ev tntesagitakan'!K285+'4Gorcarakan ev tntesagitakan'!K369+'4Gorcarakan ev tntesagitakan'!K404+'4Gorcarakan ev tntesagitakan'!K437+'4Gorcarakan ev tntesagitakan'!K458+'4Gorcarakan ev tntesagitakan'!K597</f>
        <v>61138.245793650793</v>
      </c>
      <c r="H72" s="22">
        <f>+'4Gorcarakan ev tntesagitakan'!L40+'4Gorcarakan ev tntesagitakan'!L87+'4Gorcarakan ev tntesagitakan'!L285+'4Gorcarakan ev tntesagitakan'!L369+'4Gorcarakan ev tntesagitakan'!L404+'4Gorcarakan ev tntesagitakan'!L437+'4Gorcarakan ev tntesagitakan'!L458+'4Gorcarakan ev tntesagitakan'!L597</f>
        <v>87955.706111111096</v>
      </c>
      <c r="I72" s="22">
        <f>+'4Gorcarakan ev tntesagitakan'!M40+'4Gorcarakan ev tntesagitakan'!M87+'4Gorcarakan ev tntesagitakan'!M285+'4Gorcarakan ev tntesagitakan'!M369+'4Gorcarakan ev tntesagitakan'!M404+'4Gorcarakan ev tntesagitakan'!M437+'4Gorcarakan ev tntesagitakan'!M458+'4Gorcarakan ev tntesagitakan'!M597</f>
        <v>118650.15055555553</v>
      </c>
      <c r="J72" s="22">
        <f>+'4Gorcarakan ev tntesagitakan'!N40+'4Gorcarakan ev tntesagitakan'!N87+'4Gorcarakan ev tntesagitakan'!N285+'4Gorcarakan ev tntesagitakan'!N369+'4Gorcarakan ev tntesagitakan'!N404+'4Gorcarakan ev tntesagitakan'!N437+'4Gorcarakan ev tntesagitakan'!N458+'4Gorcarakan ev tntesagitakan'!N597</f>
        <v>139344.595</v>
      </c>
      <c r="K72" s="35">
        <f t="shared" si="4"/>
        <v>0</v>
      </c>
      <c r="L72" s="20"/>
      <c r="M72" s="161"/>
    </row>
    <row r="73" spans="1:13" x14ac:dyDescent="0.25">
      <c r="A73" s="53">
        <v>4300</v>
      </c>
      <c r="B73" s="10" t="s">
        <v>420</v>
      </c>
      <c r="C73" s="56" t="s">
        <v>19</v>
      </c>
      <c r="D73" s="22">
        <f>SUM(D75,D79,D83)</f>
        <v>100000</v>
      </c>
      <c r="E73" s="22">
        <f>SUM(E75,E79,E83)</f>
        <v>100000</v>
      </c>
      <c r="F73" s="22" t="s">
        <v>0</v>
      </c>
      <c r="G73" s="22">
        <f>SUM(G75,G79,G83)</f>
        <v>0</v>
      </c>
      <c r="H73" s="22">
        <f>SUM(H75,H79,H83)</f>
        <v>74206.349206349201</v>
      </c>
      <c r="I73" s="22">
        <f>SUM(I75,I79,I83)</f>
        <v>74206.349206349201</v>
      </c>
      <c r="J73" s="22">
        <f>SUM(J75,J79,J83)</f>
        <v>100000</v>
      </c>
      <c r="K73" s="35">
        <f t="shared" si="4"/>
        <v>0</v>
      </c>
      <c r="L73" s="20"/>
      <c r="M73" s="161"/>
    </row>
    <row r="74" spans="1:13" x14ac:dyDescent="0.25">
      <c r="A74" s="53"/>
      <c r="B74" s="12" t="s">
        <v>374</v>
      </c>
      <c r="C74" s="54"/>
      <c r="D74" s="22"/>
      <c r="E74" s="22"/>
      <c r="F74" s="22"/>
      <c r="G74" s="22"/>
      <c r="H74" s="22"/>
      <c r="I74" s="22"/>
      <c r="J74" s="22"/>
      <c r="K74" s="35">
        <f t="shared" si="4"/>
        <v>0</v>
      </c>
      <c r="L74" s="20"/>
      <c r="M74" s="161"/>
    </row>
    <row r="75" spans="1:13" x14ac:dyDescent="0.25">
      <c r="A75" s="53">
        <v>4310</v>
      </c>
      <c r="B75" s="10" t="s">
        <v>421</v>
      </c>
      <c r="C75" s="56" t="s">
        <v>19</v>
      </c>
      <c r="D75" s="22">
        <f>SUM(D77:D78)</f>
        <v>100000</v>
      </c>
      <c r="E75" s="22">
        <f>SUM(E77:E78)</f>
        <v>100000</v>
      </c>
      <c r="F75" s="22" t="s">
        <v>0</v>
      </c>
      <c r="G75" s="22">
        <f>SUM(G77:G78)</f>
        <v>0</v>
      </c>
      <c r="H75" s="22">
        <f>SUM(H77:H78)</f>
        <v>74206.349206349201</v>
      </c>
      <c r="I75" s="22">
        <f>SUM(I77:I78)</f>
        <v>74206.349206349201</v>
      </c>
      <c r="J75" s="22">
        <f>SUM(J77:J78)</f>
        <v>100000</v>
      </c>
      <c r="K75" s="35">
        <f t="shared" si="4"/>
        <v>0</v>
      </c>
      <c r="L75" s="20"/>
      <c r="M75" s="161"/>
    </row>
    <row r="76" spans="1:13" x14ac:dyDescent="0.25">
      <c r="A76" s="53"/>
      <c r="B76" s="12" t="s">
        <v>155</v>
      </c>
      <c r="C76" s="56"/>
      <c r="D76" s="22"/>
      <c r="E76" s="22"/>
      <c r="F76" s="22"/>
      <c r="G76" s="22"/>
      <c r="H76" s="22"/>
      <c r="I76" s="22"/>
      <c r="J76" s="22"/>
      <c r="K76" s="35">
        <f t="shared" si="4"/>
        <v>0</v>
      </c>
      <c r="L76" s="20"/>
      <c r="M76" s="161"/>
    </row>
    <row r="77" spans="1:13" x14ac:dyDescent="0.25">
      <c r="A77" s="53">
        <v>4311</v>
      </c>
      <c r="B77" s="10" t="s">
        <v>422</v>
      </c>
      <c r="C77" s="56" t="s">
        <v>52</v>
      </c>
      <c r="D77" s="22"/>
      <c r="E77" s="22"/>
      <c r="F77" s="22" t="s">
        <v>1</v>
      </c>
      <c r="G77" s="22"/>
      <c r="H77" s="22"/>
      <c r="I77" s="22"/>
      <c r="J77" s="22"/>
      <c r="K77" s="35">
        <f t="shared" si="4"/>
        <v>0</v>
      </c>
      <c r="L77" s="20"/>
      <c r="M77" s="161"/>
    </row>
    <row r="78" spans="1:13" x14ac:dyDescent="0.25">
      <c r="A78" s="53">
        <v>4312</v>
      </c>
      <c r="B78" s="10" t="s">
        <v>423</v>
      </c>
      <c r="C78" s="56" t="s">
        <v>53</v>
      </c>
      <c r="D78" s="22">
        <f>+'4Gorcarakan ev tntesagitakan'!H109</f>
        <v>100000</v>
      </c>
      <c r="E78" s="22">
        <f>+'4Gorcarakan ev tntesagitakan'!I109</f>
        <v>100000</v>
      </c>
      <c r="F78" s="22" t="s">
        <v>1</v>
      </c>
      <c r="G78" s="22">
        <f>+'4Gorcarakan ev tntesagitakan'!K109</f>
        <v>0</v>
      </c>
      <c r="H78" s="22">
        <f>+'4Gorcarakan ev tntesagitakan'!L109</f>
        <v>74206.349206349201</v>
      </c>
      <c r="I78" s="22">
        <f>+'4Gorcarakan ev tntesagitakan'!M109</f>
        <v>74206.349206349201</v>
      </c>
      <c r="J78" s="22">
        <f>+'4Gorcarakan ev tntesagitakan'!N109</f>
        <v>100000</v>
      </c>
      <c r="K78" s="35">
        <f t="shared" si="4"/>
        <v>0</v>
      </c>
      <c r="L78" s="20"/>
      <c r="M78" s="161"/>
    </row>
    <row r="79" spans="1:13" x14ac:dyDescent="0.25">
      <c r="A79" s="53">
        <v>4320</v>
      </c>
      <c r="B79" s="10" t="s">
        <v>424</v>
      </c>
      <c r="C79" s="56" t="s">
        <v>19</v>
      </c>
      <c r="D79" s="22">
        <f>SUM(D81:D82)</f>
        <v>0</v>
      </c>
      <c r="E79" s="22">
        <f>SUM(E81:E82)</f>
        <v>0</v>
      </c>
      <c r="F79" s="22" t="s">
        <v>0</v>
      </c>
      <c r="G79" s="22">
        <f>SUM(G81:G82)</f>
        <v>0</v>
      </c>
      <c r="H79" s="22">
        <f>SUM(H81:H82)</f>
        <v>0</v>
      </c>
      <c r="I79" s="22">
        <f>SUM(I81:I82)</f>
        <v>0</v>
      </c>
      <c r="J79" s="22">
        <f>SUM(J81:J82)</f>
        <v>0</v>
      </c>
      <c r="K79" s="35">
        <f t="shared" si="4"/>
        <v>0</v>
      </c>
      <c r="L79" s="20"/>
      <c r="M79" s="161"/>
    </row>
    <row r="80" spans="1:13" x14ac:dyDescent="0.25">
      <c r="A80" s="53"/>
      <c r="B80" s="12" t="s">
        <v>155</v>
      </c>
      <c r="C80" s="56"/>
      <c r="D80" s="22"/>
      <c r="E80" s="22"/>
      <c r="F80" s="22"/>
      <c r="G80" s="22"/>
      <c r="H80" s="22"/>
      <c r="I80" s="22"/>
      <c r="J80" s="22"/>
      <c r="K80" s="35">
        <f t="shared" ref="K80:K143" si="7">+D80-J80</f>
        <v>0</v>
      </c>
      <c r="L80" s="20"/>
      <c r="M80" s="161"/>
    </row>
    <row r="81" spans="1:13" x14ac:dyDescent="0.25">
      <c r="A81" s="53">
        <v>4321</v>
      </c>
      <c r="B81" s="10" t="s">
        <v>425</v>
      </c>
      <c r="C81" s="56" t="s">
        <v>54</v>
      </c>
      <c r="D81" s="22"/>
      <c r="E81" s="22"/>
      <c r="F81" s="22" t="s">
        <v>1</v>
      </c>
      <c r="G81" s="22"/>
      <c r="H81" s="22"/>
      <c r="I81" s="22"/>
      <c r="J81" s="22"/>
      <c r="K81" s="35">
        <f t="shared" si="7"/>
        <v>0</v>
      </c>
      <c r="L81" s="20"/>
      <c r="M81" s="161"/>
    </row>
    <row r="82" spans="1:13" x14ac:dyDescent="0.25">
      <c r="A82" s="53">
        <v>4322</v>
      </c>
      <c r="B82" s="10" t="s">
        <v>426</v>
      </c>
      <c r="C82" s="56" t="s">
        <v>55</v>
      </c>
      <c r="D82" s="22"/>
      <c r="E82" s="22"/>
      <c r="F82" s="22" t="s">
        <v>1</v>
      </c>
      <c r="G82" s="22"/>
      <c r="H82" s="22"/>
      <c r="I82" s="22"/>
      <c r="J82" s="22"/>
      <c r="K82" s="35">
        <f t="shared" si="7"/>
        <v>0</v>
      </c>
      <c r="L82" s="20"/>
      <c r="M82" s="161"/>
    </row>
    <row r="83" spans="1:13" ht="27" x14ac:dyDescent="0.25">
      <c r="A83" s="53">
        <v>4330</v>
      </c>
      <c r="B83" s="10" t="s">
        <v>427</v>
      </c>
      <c r="C83" s="56" t="s">
        <v>19</v>
      </c>
      <c r="D83" s="22">
        <f>SUM(D85:D87)</f>
        <v>0</v>
      </c>
      <c r="E83" s="22">
        <f>SUM(E85:E87)</f>
        <v>0</v>
      </c>
      <c r="F83" s="22" t="s">
        <v>1</v>
      </c>
      <c r="G83" s="22">
        <f>SUM(G85:G87)</f>
        <v>0</v>
      </c>
      <c r="H83" s="22">
        <f>SUM(H85:H87)</f>
        <v>0</v>
      </c>
      <c r="I83" s="22">
        <f>SUM(I85:I87)</f>
        <v>0</v>
      </c>
      <c r="J83" s="22">
        <f>SUM(J85:J87)</f>
        <v>0</v>
      </c>
      <c r="K83" s="35">
        <f t="shared" si="7"/>
        <v>0</v>
      </c>
      <c r="L83" s="20"/>
      <c r="M83" s="161"/>
    </row>
    <row r="84" spans="1:13" x14ac:dyDescent="0.25">
      <c r="A84" s="53"/>
      <c r="B84" s="12" t="s">
        <v>155</v>
      </c>
      <c r="C84" s="56"/>
      <c r="D84" s="22"/>
      <c r="E84" s="22"/>
      <c r="F84" s="22"/>
      <c r="G84" s="22"/>
      <c r="H84" s="22"/>
      <c r="I84" s="22"/>
      <c r="J84" s="22"/>
      <c r="K84" s="35">
        <f t="shared" si="7"/>
        <v>0</v>
      </c>
      <c r="L84" s="20"/>
      <c r="M84" s="161"/>
    </row>
    <row r="85" spans="1:13" x14ac:dyDescent="0.25">
      <c r="A85" s="53">
        <v>4331</v>
      </c>
      <c r="B85" s="10" t="s">
        <v>428</v>
      </c>
      <c r="C85" s="56" t="s">
        <v>56</v>
      </c>
      <c r="D85" s="22"/>
      <c r="E85" s="22"/>
      <c r="F85" s="22" t="s">
        <v>1</v>
      </c>
      <c r="G85" s="22"/>
      <c r="H85" s="22"/>
      <c r="I85" s="22"/>
      <c r="J85" s="22"/>
      <c r="K85" s="35">
        <f t="shared" si="7"/>
        <v>0</v>
      </c>
      <c r="L85" s="20"/>
      <c r="M85" s="161"/>
    </row>
    <row r="86" spans="1:13" x14ac:dyDescent="0.25">
      <c r="A86" s="53">
        <v>4332</v>
      </c>
      <c r="B86" s="10" t="s">
        <v>429</v>
      </c>
      <c r="C86" s="56" t="s">
        <v>57</v>
      </c>
      <c r="D86" s="22"/>
      <c r="E86" s="22"/>
      <c r="F86" s="22" t="s">
        <v>1</v>
      </c>
      <c r="G86" s="22"/>
      <c r="H86" s="22"/>
      <c r="I86" s="22"/>
      <c r="J86" s="22"/>
      <c r="K86" s="35">
        <f t="shared" si="7"/>
        <v>0</v>
      </c>
      <c r="L86" s="20"/>
      <c r="M86" s="161"/>
    </row>
    <row r="87" spans="1:13" x14ac:dyDescent="0.25">
      <c r="A87" s="53">
        <v>4333</v>
      </c>
      <c r="B87" s="10" t="s">
        <v>430</v>
      </c>
      <c r="C87" s="56" t="s">
        <v>58</v>
      </c>
      <c r="D87" s="22"/>
      <c r="E87" s="22"/>
      <c r="F87" s="22" t="s">
        <v>1</v>
      </c>
      <c r="G87" s="22"/>
      <c r="H87" s="22"/>
      <c r="I87" s="22"/>
      <c r="J87" s="22"/>
      <c r="K87" s="35">
        <f t="shared" si="7"/>
        <v>0</v>
      </c>
      <c r="L87" s="20"/>
      <c r="M87" s="161"/>
    </row>
    <row r="88" spans="1:13" x14ac:dyDescent="0.25">
      <c r="A88" s="53">
        <v>4400</v>
      </c>
      <c r="B88" s="10" t="s">
        <v>431</v>
      </c>
      <c r="C88" s="56" t="s">
        <v>19</v>
      </c>
      <c r="D88" s="22">
        <f>SUM(D90,D94)</f>
        <v>3050190.148</v>
      </c>
      <c r="E88" s="22">
        <f>SUM(E90,E94)</f>
        <v>3050190.148</v>
      </c>
      <c r="F88" s="22" t="s">
        <v>0</v>
      </c>
      <c r="G88" s="22">
        <f>SUM(G90,G94)</f>
        <v>727734.50698146177</v>
      </c>
      <c r="H88" s="22">
        <f>SUM(H90,H94)</f>
        <v>1297193.753174356</v>
      </c>
      <c r="I88" s="22">
        <f>SUM(I90,I94)</f>
        <v>2044777.2577389609</v>
      </c>
      <c r="J88" s="22">
        <f>SUM(J90,J94)</f>
        <v>3050190.148</v>
      </c>
      <c r="K88" s="35">
        <f t="shared" si="7"/>
        <v>0</v>
      </c>
      <c r="L88" s="20"/>
      <c r="M88" s="161"/>
    </row>
    <row r="89" spans="1:13" x14ac:dyDescent="0.25">
      <c r="A89" s="53"/>
      <c r="B89" s="12" t="s">
        <v>374</v>
      </c>
      <c r="C89" s="54"/>
      <c r="D89" s="22"/>
      <c r="E89" s="22"/>
      <c r="F89" s="22"/>
      <c r="G89" s="22"/>
      <c r="H89" s="22"/>
      <c r="I89" s="22"/>
      <c r="J89" s="22"/>
      <c r="K89" s="35">
        <f t="shared" si="7"/>
        <v>0</v>
      </c>
      <c r="L89" s="20"/>
      <c r="M89" s="161"/>
    </row>
    <row r="90" spans="1:13" ht="27" x14ac:dyDescent="0.25">
      <c r="A90" s="53">
        <v>4410</v>
      </c>
      <c r="B90" s="10" t="s">
        <v>432</v>
      </c>
      <c r="C90" s="56" t="s">
        <v>19</v>
      </c>
      <c r="D90" s="22">
        <f>SUM(D92:D93)</f>
        <v>3049190.148</v>
      </c>
      <c r="E90" s="22">
        <f>SUM(E92:E93)</f>
        <v>3049190.148</v>
      </c>
      <c r="F90" s="22" t="s">
        <v>0</v>
      </c>
      <c r="G90" s="22">
        <f>SUM(G92:G93)</f>
        <v>727496.41174336651</v>
      </c>
      <c r="H90" s="22">
        <f>SUM(H92:H93)</f>
        <v>1296709.6261902289</v>
      </c>
      <c r="I90" s="22">
        <f>SUM(I92:I93)</f>
        <v>2044035.1942468975</v>
      </c>
      <c r="J90" s="22">
        <f>SUM(J92:J93)</f>
        <v>3049190.148</v>
      </c>
      <c r="K90" s="35">
        <f t="shared" si="7"/>
        <v>0</v>
      </c>
      <c r="L90" s="20"/>
      <c r="M90" s="161"/>
    </row>
    <row r="91" spans="1:13" x14ac:dyDescent="0.25">
      <c r="A91" s="53"/>
      <c r="B91" s="12" t="s">
        <v>155</v>
      </c>
      <c r="C91" s="56"/>
      <c r="D91" s="22"/>
      <c r="E91" s="22"/>
      <c r="F91" s="22"/>
      <c r="G91" s="22"/>
      <c r="H91" s="22"/>
      <c r="I91" s="22"/>
      <c r="J91" s="22"/>
      <c r="K91" s="35">
        <f t="shared" si="7"/>
        <v>0</v>
      </c>
      <c r="L91" s="20"/>
      <c r="M91" s="161"/>
    </row>
    <row r="92" spans="1:13" ht="27" x14ac:dyDescent="0.25">
      <c r="A92" s="53">
        <v>4411</v>
      </c>
      <c r="B92" s="10" t="s">
        <v>433</v>
      </c>
      <c r="C92" s="56" t="s">
        <v>59</v>
      </c>
      <c r="D92" s="22">
        <f>+'4Gorcarakan ev tntesagitakan'!H460+'4Gorcarakan ev tntesagitakan'!H549+'4Gorcarakan ev tntesagitakan'!H561+'4Gorcarakan ev tntesagitakan'!H570+'4Gorcarakan ev tntesagitakan'!H577+'4Gorcarakan ev tntesagitakan'!H648</f>
        <v>3049190.148</v>
      </c>
      <c r="E92" s="22">
        <f>+'4Gorcarakan ev tntesagitakan'!I460+'4Gorcarakan ev tntesagitakan'!I549+'4Gorcarakan ev tntesagitakan'!I561+'4Gorcarakan ev tntesagitakan'!I570+'4Gorcarakan ev tntesagitakan'!I577+'4Gorcarakan ev tntesagitakan'!I648</f>
        <v>3049190.148</v>
      </c>
      <c r="F92" s="22" t="s">
        <v>0</v>
      </c>
      <c r="G92" s="22">
        <f>+'4Gorcarakan ev tntesagitakan'!K460+'4Gorcarakan ev tntesagitakan'!K549+'4Gorcarakan ev tntesagitakan'!K561+'4Gorcarakan ev tntesagitakan'!K570+'4Gorcarakan ev tntesagitakan'!K577+'4Gorcarakan ev tntesagitakan'!K648</f>
        <v>727496.41174336651</v>
      </c>
      <c r="H92" s="22">
        <f>+'4Gorcarakan ev tntesagitakan'!L460+'4Gorcarakan ev tntesagitakan'!L549+'4Gorcarakan ev tntesagitakan'!L561+'4Gorcarakan ev tntesagitakan'!L570+'4Gorcarakan ev tntesagitakan'!L577+'4Gorcarakan ev tntesagitakan'!L648</f>
        <v>1296709.6261902289</v>
      </c>
      <c r="I92" s="22">
        <f>+'4Gorcarakan ev tntesagitakan'!M460+'4Gorcarakan ev tntesagitakan'!M549+'4Gorcarakan ev tntesagitakan'!M561+'4Gorcarakan ev tntesagitakan'!M570+'4Gorcarakan ev tntesagitakan'!M577+'4Gorcarakan ev tntesagitakan'!M648</f>
        <v>2044035.1942468975</v>
      </c>
      <c r="J92" s="22">
        <f>+'4Gorcarakan ev tntesagitakan'!N460+'4Gorcarakan ev tntesagitakan'!N549+'4Gorcarakan ev tntesagitakan'!N561+'4Gorcarakan ev tntesagitakan'!N570+'4Gorcarakan ev tntesagitakan'!N577+'4Gorcarakan ev tntesagitakan'!N648</f>
        <v>3049190.148</v>
      </c>
      <c r="K92" s="35">
        <f t="shared" si="7"/>
        <v>0</v>
      </c>
      <c r="L92" s="20"/>
      <c r="M92" s="161"/>
    </row>
    <row r="93" spans="1:13" ht="27" x14ac:dyDescent="0.25">
      <c r="A93" s="53">
        <v>4412</v>
      </c>
      <c r="B93" s="10" t="s">
        <v>434</v>
      </c>
      <c r="C93" s="56" t="s">
        <v>60</v>
      </c>
      <c r="D93" s="22"/>
      <c r="E93" s="22"/>
      <c r="F93" s="22" t="s">
        <v>1</v>
      </c>
      <c r="G93" s="22">
        <f>SUM(H93:I93)</f>
        <v>0</v>
      </c>
      <c r="H93" s="22">
        <f>SUM(I93:J93)</f>
        <v>0</v>
      </c>
      <c r="I93" s="22">
        <f>SUM(J93:L93)</f>
        <v>0</v>
      </c>
      <c r="J93" s="22">
        <f>SUM(L93:L93)</f>
        <v>0</v>
      </c>
      <c r="K93" s="35">
        <f t="shared" si="7"/>
        <v>0</v>
      </c>
      <c r="L93" s="20"/>
      <c r="M93" s="161"/>
    </row>
    <row r="94" spans="1:13" ht="27" x14ac:dyDescent="0.25">
      <c r="A94" s="53">
        <v>4420</v>
      </c>
      <c r="B94" s="10" t="s">
        <v>435</v>
      </c>
      <c r="C94" s="56" t="s">
        <v>19</v>
      </c>
      <c r="D94" s="22">
        <f>SUM(D96:D97)</f>
        <v>1000</v>
      </c>
      <c r="E94" s="22">
        <f>SUM(E96:E97)</f>
        <v>1000</v>
      </c>
      <c r="F94" s="22" t="s">
        <v>0</v>
      </c>
      <c r="G94" s="22">
        <f>SUM(G96:G97)</f>
        <v>238.0952380952381</v>
      </c>
      <c r="H94" s="22">
        <f>SUM(H96:H97)</f>
        <v>484.12698412698415</v>
      </c>
      <c r="I94" s="22">
        <f>SUM(I96:I97)</f>
        <v>742.06349206349205</v>
      </c>
      <c r="J94" s="22">
        <f>SUM(J96:J97)</f>
        <v>1000</v>
      </c>
      <c r="K94" s="35">
        <f t="shared" si="7"/>
        <v>0</v>
      </c>
      <c r="L94" s="20"/>
      <c r="M94" s="161"/>
    </row>
    <row r="95" spans="1:13" x14ac:dyDescent="0.25">
      <c r="A95" s="53"/>
      <c r="B95" s="12" t="s">
        <v>155</v>
      </c>
      <c r="C95" s="56"/>
      <c r="D95" s="22"/>
      <c r="E95" s="22"/>
      <c r="F95" s="22"/>
      <c r="G95" s="22"/>
      <c r="H95" s="22"/>
      <c r="I95" s="22"/>
      <c r="J95" s="22"/>
      <c r="K95" s="35">
        <f t="shared" si="7"/>
        <v>0</v>
      </c>
      <c r="L95" s="20"/>
      <c r="M95" s="161"/>
    </row>
    <row r="96" spans="1:13" ht="27" x14ac:dyDescent="0.25">
      <c r="A96" s="53">
        <v>4421</v>
      </c>
      <c r="B96" s="10" t="s">
        <v>436</v>
      </c>
      <c r="C96" s="56" t="s">
        <v>61</v>
      </c>
      <c r="D96" s="22">
        <f>+'4Gorcarakan ev tntesagitakan'!H161+'4Gorcarakan ev tntesagitakan'!H459</f>
        <v>1000</v>
      </c>
      <c r="E96" s="22">
        <f>+'4Gorcarakan ev tntesagitakan'!I161+'4Gorcarakan ev tntesagitakan'!I459</f>
        <v>1000</v>
      </c>
      <c r="F96" s="22" t="s">
        <v>1</v>
      </c>
      <c r="G96" s="22">
        <f>+'4Gorcarakan ev tntesagitakan'!K161+'4Gorcarakan ev tntesagitakan'!K459</f>
        <v>238.0952380952381</v>
      </c>
      <c r="H96" s="22">
        <f>+'4Gorcarakan ev tntesagitakan'!L161+'4Gorcarakan ev tntesagitakan'!L459</f>
        <v>484.12698412698415</v>
      </c>
      <c r="I96" s="22">
        <f>+'4Gorcarakan ev tntesagitakan'!M161+'4Gorcarakan ev tntesagitakan'!M459</f>
        <v>742.06349206349205</v>
      </c>
      <c r="J96" s="22">
        <f>+'4Gorcarakan ev tntesagitakan'!N161+'4Gorcarakan ev tntesagitakan'!N459</f>
        <v>1000</v>
      </c>
      <c r="K96" s="35">
        <f t="shared" si="7"/>
        <v>0</v>
      </c>
      <c r="L96" s="20"/>
      <c r="M96" s="161"/>
    </row>
    <row r="97" spans="1:13" ht="27" x14ac:dyDescent="0.25">
      <c r="A97" s="53">
        <v>4422</v>
      </c>
      <c r="B97" s="10" t="s">
        <v>437</v>
      </c>
      <c r="C97" s="56" t="s">
        <v>62</v>
      </c>
      <c r="D97" s="22"/>
      <c r="E97" s="22"/>
      <c r="F97" s="22" t="s">
        <v>1</v>
      </c>
      <c r="G97" s="22"/>
      <c r="H97" s="22"/>
      <c r="I97" s="22"/>
      <c r="J97" s="22"/>
      <c r="K97" s="35">
        <f t="shared" si="7"/>
        <v>0</v>
      </c>
      <c r="L97" s="20"/>
      <c r="M97" s="161"/>
    </row>
    <row r="98" spans="1:13" ht="27" x14ac:dyDescent="0.25">
      <c r="A98" s="53">
        <v>4500</v>
      </c>
      <c r="B98" s="10" t="s">
        <v>438</v>
      </c>
      <c r="C98" s="56" t="s">
        <v>19</v>
      </c>
      <c r="D98" s="22">
        <f>SUM(D100,D104,D108,D119)</f>
        <v>211808.04</v>
      </c>
      <c r="E98" s="22">
        <f>SUM(E100,E104,E108,E119)</f>
        <v>211808.04</v>
      </c>
      <c r="F98" s="22" t="s">
        <v>0</v>
      </c>
      <c r="G98" s="22">
        <f>SUM(G100,G104,G108,G119)</f>
        <v>74466.111825396787</v>
      </c>
      <c r="H98" s="22">
        <f>SUM(H100,H104,H108,H119)</f>
        <v>144203.6217460302</v>
      </c>
      <c r="I98" s="22">
        <f>SUM(I100,I104,I108,I119)</f>
        <v>177554.33087301435</v>
      </c>
      <c r="J98" s="22">
        <f>SUM(J100,J104,J108,J119)</f>
        <v>211808.04</v>
      </c>
      <c r="K98" s="35">
        <f t="shared" si="7"/>
        <v>0</v>
      </c>
      <c r="L98" s="20"/>
      <c r="M98" s="161"/>
    </row>
    <row r="99" spans="1:13" x14ac:dyDescent="0.25">
      <c r="A99" s="53"/>
      <c r="B99" s="12" t="s">
        <v>374</v>
      </c>
      <c r="C99" s="54"/>
      <c r="D99" s="22"/>
      <c r="E99" s="22"/>
      <c r="F99" s="22"/>
      <c r="G99" s="22"/>
      <c r="H99" s="22"/>
      <c r="I99" s="22"/>
      <c r="J99" s="22"/>
      <c r="K99" s="35">
        <f t="shared" si="7"/>
        <v>0</v>
      </c>
      <c r="L99" s="20"/>
      <c r="M99" s="161"/>
    </row>
    <row r="100" spans="1:13" ht="27" x14ac:dyDescent="0.25">
      <c r="A100" s="53">
        <v>4510</v>
      </c>
      <c r="B100" s="10" t="s">
        <v>439</v>
      </c>
      <c r="C100" s="56" t="s">
        <v>19</v>
      </c>
      <c r="D100" s="22">
        <f>SUM(D102:D103)</f>
        <v>0</v>
      </c>
      <c r="E100" s="22">
        <f>SUM(E102:E103)</f>
        <v>0</v>
      </c>
      <c r="F100" s="22" t="s">
        <v>0</v>
      </c>
      <c r="G100" s="22">
        <f>SUM(G102:G103)</f>
        <v>0</v>
      </c>
      <c r="H100" s="22">
        <f>SUM(H102:H103)</f>
        <v>0</v>
      </c>
      <c r="I100" s="22">
        <f>SUM(I102:I103)</f>
        <v>0</v>
      </c>
      <c r="J100" s="22">
        <f>SUM(J102:J103)</f>
        <v>0</v>
      </c>
      <c r="K100" s="35">
        <f t="shared" si="7"/>
        <v>0</v>
      </c>
      <c r="L100" s="20"/>
      <c r="M100" s="161"/>
    </row>
    <row r="101" spans="1:13" x14ac:dyDescent="0.25">
      <c r="A101" s="53"/>
      <c r="B101" s="12" t="s">
        <v>155</v>
      </c>
      <c r="C101" s="56"/>
      <c r="D101" s="22"/>
      <c r="E101" s="22"/>
      <c r="F101" s="22"/>
      <c r="G101" s="22"/>
      <c r="H101" s="22"/>
      <c r="I101" s="22"/>
      <c r="J101" s="22"/>
      <c r="K101" s="35">
        <f t="shared" si="7"/>
        <v>0</v>
      </c>
      <c r="L101" s="20"/>
      <c r="M101" s="161"/>
    </row>
    <row r="102" spans="1:13" ht="27" x14ac:dyDescent="0.25">
      <c r="A102" s="53">
        <v>4511</v>
      </c>
      <c r="B102" s="10" t="s">
        <v>440</v>
      </c>
      <c r="C102" s="56" t="s">
        <v>63</v>
      </c>
      <c r="D102" s="22"/>
      <c r="E102" s="234"/>
      <c r="F102" s="22" t="s">
        <v>1</v>
      </c>
      <c r="G102" s="22"/>
      <c r="H102" s="22"/>
      <c r="I102" s="22"/>
      <c r="J102" s="22"/>
      <c r="K102" s="35">
        <f t="shared" si="7"/>
        <v>0</v>
      </c>
      <c r="L102" s="20"/>
      <c r="M102" s="161"/>
    </row>
    <row r="103" spans="1:13" ht="27" x14ac:dyDescent="0.25">
      <c r="A103" s="53">
        <v>4512</v>
      </c>
      <c r="B103" s="10" t="s">
        <v>441</v>
      </c>
      <c r="C103" s="56" t="s">
        <v>64</v>
      </c>
      <c r="D103" s="22"/>
      <c r="E103" s="234"/>
      <c r="F103" s="22" t="s">
        <v>1</v>
      </c>
      <c r="G103" s="22"/>
      <c r="H103" s="22"/>
      <c r="I103" s="22"/>
      <c r="J103" s="22"/>
      <c r="K103" s="35">
        <f t="shared" si="7"/>
        <v>0</v>
      </c>
      <c r="L103" s="20"/>
      <c r="M103" s="161"/>
    </row>
    <row r="104" spans="1:13" ht="27" x14ac:dyDescent="0.25">
      <c r="A104" s="53">
        <v>4520</v>
      </c>
      <c r="B104" s="10" t="s">
        <v>442</v>
      </c>
      <c r="C104" s="56" t="s">
        <v>19</v>
      </c>
      <c r="D104" s="22">
        <f>SUM(D106:D107)</f>
        <v>0</v>
      </c>
      <c r="E104" s="22">
        <f>SUM(E106:E107)</f>
        <v>0</v>
      </c>
      <c r="F104" s="22" t="s">
        <v>0</v>
      </c>
      <c r="G104" s="22">
        <f>SUM(G106:G107)</f>
        <v>0</v>
      </c>
      <c r="H104" s="22">
        <f>SUM(H106:H107)</f>
        <v>0</v>
      </c>
      <c r="I104" s="22">
        <f>SUM(I106:I107)</f>
        <v>0</v>
      </c>
      <c r="J104" s="22">
        <f>SUM(J106:J107)</f>
        <v>0</v>
      </c>
      <c r="K104" s="35">
        <f t="shared" si="7"/>
        <v>0</v>
      </c>
      <c r="L104" s="20"/>
      <c r="M104" s="161"/>
    </row>
    <row r="105" spans="1:13" x14ac:dyDescent="0.25">
      <c r="A105" s="53"/>
      <c r="B105" s="12" t="s">
        <v>155</v>
      </c>
      <c r="C105" s="56"/>
      <c r="D105" s="22"/>
      <c r="E105" s="22"/>
      <c r="F105" s="22"/>
      <c r="G105" s="22"/>
      <c r="H105" s="22"/>
      <c r="I105" s="22"/>
      <c r="J105" s="22"/>
      <c r="K105" s="35">
        <f t="shared" si="7"/>
        <v>0</v>
      </c>
      <c r="L105" s="20"/>
      <c r="M105" s="161"/>
    </row>
    <row r="106" spans="1:13" ht="27" x14ac:dyDescent="0.25">
      <c r="A106" s="53">
        <v>4521</v>
      </c>
      <c r="B106" s="10" t="s">
        <v>443</v>
      </c>
      <c r="C106" s="56" t="s">
        <v>65</v>
      </c>
      <c r="D106" s="22"/>
      <c r="E106" s="22"/>
      <c r="F106" s="22" t="s">
        <v>1</v>
      </c>
      <c r="G106" s="22"/>
      <c r="H106" s="22"/>
      <c r="I106" s="22"/>
      <c r="J106" s="22"/>
      <c r="K106" s="35">
        <f t="shared" si="7"/>
        <v>0</v>
      </c>
      <c r="L106" s="20"/>
      <c r="M106" s="161"/>
    </row>
    <row r="107" spans="1:13" ht="27" x14ac:dyDescent="0.25">
      <c r="A107" s="53">
        <v>4522</v>
      </c>
      <c r="B107" s="10" t="s">
        <v>444</v>
      </c>
      <c r="C107" s="56" t="s">
        <v>66</v>
      </c>
      <c r="D107" s="22"/>
      <c r="E107" s="22"/>
      <c r="F107" s="22" t="s">
        <v>1</v>
      </c>
      <c r="G107" s="22"/>
      <c r="H107" s="22"/>
      <c r="I107" s="22"/>
      <c r="J107" s="22"/>
      <c r="K107" s="35">
        <f t="shared" si="7"/>
        <v>0</v>
      </c>
      <c r="L107" s="20"/>
      <c r="M107" s="161"/>
    </row>
    <row r="108" spans="1:13" ht="27" x14ac:dyDescent="0.25">
      <c r="A108" s="53">
        <v>4530</v>
      </c>
      <c r="B108" s="10" t="s">
        <v>445</v>
      </c>
      <c r="C108" s="56" t="s">
        <v>19</v>
      </c>
      <c r="D108" s="22">
        <f>SUM(D110:D112)</f>
        <v>211808.04</v>
      </c>
      <c r="E108" s="22">
        <f>SUM(E110:E112)</f>
        <v>211808.04</v>
      </c>
      <c r="F108" s="22" t="s">
        <v>1</v>
      </c>
      <c r="G108" s="22">
        <f>SUM(G110:G112)</f>
        <v>74466.111825396787</v>
      </c>
      <c r="H108" s="22">
        <f>SUM(H110:H112)</f>
        <v>144203.6217460302</v>
      </c>
      <c r="I108" s="22">
        <f>SUM(I110:I112)</f>
        <v>177554.33087301435</v>
      </c>
      <c r="J108" s="22">
        <f>SUM(J110:J112)</f>
        <v>211808.04</v>
      </c>
      <c r="K108" s="35">
        <f t="shared" si="7"/>
        <v>0</v>
      </c>
      <c r="L108" s="20"/>
      <c r="M108" s="161"/>
    </row>
    <row r="109" spans="1:13" x14ac:dyDescent="0.25">
      <c r="A109" s="53"/>
      <c r="B109" s="12" t="s">
        <v>155</v>
      </c>
      <c r="C109" s="56"/>
      <c r="D109" s="22"/>
      <c r="E109" s="22"/>
      <c r="F109" s="22"/>
      <c r="G109" s="22"/>
      <c r="H109" s="22"/>
      <c r="I109" s="22"/>
      <c r="J109" s="22"/>
      <c r="K109" s="35">
        <f t="shared" si="7"/>
        <v>0</v>
      </c>
      <c r="L109" s="20"/>
      <c r="M109" s="161"/>
    </row>
    <row r="110" spans="1:13" ht="27" x14ac:dyDescent="0.25">
      <c r="A110" s="53">
        <v>4531</v>
      </c>
      <c r="B110" s="70" t="s">
        <v>446</v>
      </c>
      <c r="C110" s="56" t="s">
        <v>67</v>
      </c>
      <c r="D110" s="22">
        <f>+'4Gorcarakan ev tntesagitakan'!H112+'4Gorcarakan ev tntesagitakan'!H551+'4Gorcarakan ev tntesagitakan'!H563+'4Gorcarakan ev tntesagitakan'!H568+'4Gorcarakan ev tntesagitakan'!H575+'4Gorcarakan ev tntesagitakan'!H622+'4Gorcarakan ev tntesagitakan'!H698</f>
        <v>136452.14000000001</v>
      </c>
      <c r="E110" s="22">
        <f>+'4Gorcarakan ev tntesagitakan'!I112+'4Gorcarakan ev tntesagitakan'!I551+'4Gorcarakan ev tntesagitakan'!I563+'4Gorcarakan ev tntesagitakan'!I568+'4Gorcarakan ev tntesagitakan'!I575+'4Gorcarakan ev tntesagitakan'!I622+'4Gorcarakan ev tntesagitakan'!I698</f>
        <v>136452.14000000001</v>
      </c>
      <c r="F110" s="22" t="s">
        <v>1</v>
      </c>
      <c r="G110" s="22">
        <f>+'4Gorcarakan ev tntesagitakan'!K112+'4Gorcarakan ev tntesagitakan'!K551+'4Gorcarakan ev tntesagitakan'!K563+'4Gorcarakan ev tntesagitakan'!K568+'4Gorcarakan ev tntesagitakan'!K575+'4Gorcarakan ev tntesagitakan'!K622+'4Gorcarakan ev tntesagitakan'!K698</f>
        <v>55865.74396825397</v>
      </c>
      <c r="H110" s="22">
        <f>+'4Gorcarakan ev tntesagitakan'!L112+'4Gorcarakan ev tntesagitakan'!L551+'4Gorcarakan ev tntesagitakan'!L563+'4Gorcarakan ev tntesagitakan'!L568+'4Gorcarakan ev tntesagitakan'!L575+'4Gorcarakan ev tntesagitakan'!L622+'4Gorcarakan ev tntesagitakan'!L698</f>
        <v>106994.3146031746</v>
      </c>
      <c r="I110" s="22">
        <f>+'4Gorcarakan ev tntesagitakan'!M112+'4Gorcarakan ev tntesagitakan'!M551+'4Gorcarakan ev tntesagitakan'!M563+'4Gorcarakan ev tntesagitakan'!M568+'4Gorcarakan ev tntesagitakan'!M575+'4Gorcarakan ev tntesagitakan'!M622+'4Gorcarakan ev tntesagitakan'!M698</f>
        <v>121723.22730158729</v>
      </c>
      <c r="J110" s="22">
        <f>+'4Gorcarakan ev tntesagitakan'!N112+'4Gorcarakan ev tntesagitakan'!N551+'4Gorcarakan ev tntesagitakan'!N563+'4Gorcarakan ev tntesagitakan'!N568+'4Gorcarakan ev tntesagitakan'!N575+'4Gorcarakan ev tntesagitakan'!N622+'4Gorcarakan ev tntesagitakan'!N698</f>
        <v>136452.14000000001</v>
      </c>
      <c r="K110" s="35">
        <f t="shared" si="7"/>
        <v>0</v>
      </c>
      <c r="L110" s="20"/>
      <c r="M110" s="161"/>
    </row>
    <row r="111" spans="1:13" ht="27" x14ac:dyDescent="0.25">
      <c r="A111" s="53">
        <v>4532</v>
      </c>
      <c r="B111" s="70" t="s">
        <v>447</v>
      </c>
      <c r="C111" s="56" t="s">
        <v>68</v>
      </c>
      <c r="D111" s="22"/>
      <c r="E111" s="22"/>
      <c r="F111" s="22" t="s">
        <v>1</v>
      </c>
      <c r="G111" s="22"/>
      <c r="H111" s="22"/>
      <c r="I111" s="22"/>
      <c r="J111" s="22"/>
      <c r="K111" s="35">
        <f t="shared" si="7"/>
        <v>0</v>
      </c>
      <c r="L111" s="20"/>
      <c r="M111" s="161"/>
    </row>
    <row r="112" spans="1:13" ht="27" x14ac:dyDescent="0.25">
      <c r="A112" s="53">
        <v>4533</v>
      </c>
      <c r="B112" s="70" t="s">
        <v>448</v>
      </c>
      <c r="C112" s="56" t="s">
        <v>69</v>
      </c>
      <c r="D112" s="22">
        <f>+'4Gorcarakan ev tntesagitakan'!H699</f>
        <v>75355.899999999994</v>
      </c>
      <c r="E112" s="22">
        <f>+'4Gorcarakan ev tntesagitakan'!I699</f>
        <v>75355.899999999994</v>
      </c>
      <c r="F112" s="22" t="s">
        <v>1</v>
      </c>
      <c r="G112" s="22">
        <f>+'4Gorcarakan ev tntesagitakan'!K699</f>
        <v>18600.367857142817</v>
      </c>
      <c r="H112" s="22">
        <f>+'4Gorcarakan ev tntesagitakan'!L699</f>
        <v>37209.3071428556</v>
      </c>
      <c r="I112" s="22">
        <f>+'4Gorcarakan ev tntesagitakan'!M699</f>
        <v>55831.103571427055</v>
      </c>
      <c r="J112" s="22">
        <f>+'4Gorcarakan ev tntesagitakan'!N699</f>
        <v>75355.899999999994</v>
      </c>
      <c r="K112" s="35">
        <f t="shared" si="7"/>
        <v>0</v>
      </c>
      <c r="L112" s="20"/>
      <c r="M112" s="161"/>
    </row>
    <row r="113" spans="1:13" x14ac:dyDescent="0.25">
      <c r="A113" s="53"/>
      <c r="B113" s="70" t="s">
        <v>374</v>
      </c>
      <c r="C113" s="56"/>
      <c r="D113" s="22"/>
      <c r="E113" s="22"/>
      <c r="F113" s="22"/>
      <c r="G113" s="22"/>
      <c r="H113" s="22"/>
      <c r="I113" s="22"/>
      <c r="J113" s="22"/>
      <c r="K113" s="35">
        <f t="shared" si="7"/>
        <v>0</v>
      </c>
      <c r="L113" s="20"/>
      <c r="M113" s="161"/>
    </row>
    <row r="114" spans="1:13" ht="27" x14ac:dyDescent="0.25">
      <c r="A114" s="53">
        <v>4534</v>
      </c>
      <c r="B114" s="70" t="s">
        <v>449</v>
      </c>
      <c r="C114" s="56"/>
      <c r="D114" s="22">
        <f>SUM(D116:D116)</f>
        <v>0</v>
      </c>
      <c r="E114" s="22">
        <f>SUM(E116:E116)</f>
        <v>0</v>
      </c>
      <c r="F114" s="22" t="s">
        <v>1</v>
      </c>
      <c r="G114" s="22">
        <f>SUM(G116:G116)</f>
        <v>0</v>
      </c>
      <c r="H114" s="22">
        <f>SUM(H116:H116)</f>
        <v>0</v>
      </c>
      <c r="I114" s="22">
        <f>SUM(I116:I116)</f>
        <v>0</v>
      </c>
      <c r="J114" s="22">
        <f>SUM(J116:J116)</f>
        <v>0</v>
      </c>
      <c r="K114" s="35">
        <f t="shared" si="7"/>
        <v>0</v>
      </c>
      <c r="L114" s="20"/>
      <c r="M114" s="161"/>
    </row>
    <row r="115" spans="1:13" x14ac:dyDescent="0.25">
      <c r="A115" s="53"/>
      <c r="B115" s="70" t="s">
        <v>450</v>
      </c>
      <c r="C115" s="56"/>
      <c r="D115" s="22"/>
      <c r="E115" s="22"/>
      <c r="F115" s="22"/>
      <c r="G115" s="22"/>
      <c r="H115" s="22"/>
      <c r="I115" s="22"/>
      <c r="J115" s="22"/>
      <c r="K115" s="35">
        <f t="shared" si="7"/>
        <v>0</v>
      </c>
      <c r="L115" s="20"/>
      <c r="M115" s="161"/>
    </row>
    <row r="116" spans="1:13" x14ac:dyDescent="0.25">
      <c r="A116" s="53">
        <v>4536</v>
      </c>
      <c r="B116" s="70" t="s">
        <v>451</v>
      </c>
      <c r="C116" s="56"/>
      <c r="D116" s="22">
        <f>SUM(E116:F116)</f>
        <v>0</v>
      </c>
      <c r="E116" s="22"/>
      <c r="F116" s="22" t="s">
        <v>1</v>
      </c>
      <c r="G116" s="22">
        <f t="shared" ref="G116:H117" si="8">SUM(H116:I116)</f>
        <v>0</v>
      </c>
      <c r="H116" s="22">
        <f t="shared" si="8"/>
        <v>0</v>
      </c>
      <c r="I116" s="22">
        <f>SUM(J116:L116)</f>
        <v>0</v>
      </c>
      <c r="J116" s="22">
        <f>SUM(L116:L116)</f>
        <v>0</v>
      </c>
      <c r="K116" s="35">
        <f t="shared" si="7"/>
        <v>0</v>
      </c>
      <c r="L116" s="20"/>
      <c r="M116" s="161"/>
    </row>
    <row r="117" spans="1:13" x14ac:dyDescent="0.25">
      <c r="A117" s="53">
        <v>4537</v>
      </c>
      <c r="B117" s="70" t="s">
        <v>452</v>
      </c>
      <c r="C117" s="56"/>
      <c r="D117" s="22">
        <f>SUM(E117:F117)</f>
        <v>0</v>
      </c>
      <c r="E117" s="22"/>
      <c r="F117" s="22" t="s">
        <v>1</v>
      </c>
      <c r="G117" s="22">
        <f t="shared" si="8"/>
        <v>0</v>
      </c>
      <c r="H117" s="22">
        <f t="shared" si="8"/>
        <v>0</v>
      </c>
      <c r="I117" s="22">
        <f>SUM(J117:L117)</f>
        <v>0</v>
      </c>
      <c r="J117" s="22">
        <f>SUM(L117:L117)</f>
        <v>0</v>
      </c>
      <c r="K117" s="35">
        <f t="shared" si="7"/>
        <v>0</v>
      </c>
      <c r="L117" s="20"/>
      <c r="M117" s="161"/>
    </row>
    <row r="118" spans="1:13" x14ac:dyDescent="0.25">
      <c r="A118" s="53">
        <v>4538</v>
      </c>
      <c r="B118" s="70" t="s">
        <v>453</v>
      </c>
      <c r="C118" s="56"/>
      <c r="D118" s="22">
        <f>SUM(E118:F118)</f>
        <v>75355.899999999994</v>
      </c>
      <c r="E118" s="22">
        <f>+E112</f>
        <v>75355.899999999994</v>
      </c>
      <c r="F118" s="22" t="s">
        <v>1</v>
      </c>
      <c r="G118" s="22">
        <f t="shared" ref="G118:J118" si="9">+G112</f>
        <v>18600.367857142817</v>
      </c>
      <c r="H118" s="22">
        <f t="shared" si="9"/>
        <v>37209.3071428556</v>
      </c>
      <c r="I118" s="22">
        <f t="shared" si="9"/>
        <v>55831.103571427055</v>
      </c>
      <c r="J118" s="22">
        <f t="shared" si="9"/>
        <v>75355.899999999994</v>
      </c>
      <c r="K118" s="35">
        <f t="shared" si="7"/>
        <v>0</v>
      </c>
      <c r="L118" s="20"/>
      <c r="M118" s="161"/>
    </row>
    <row r="119" spans="1:13" ht="27" x14ac:dyDescent="0.25">
      <c r="A119" s="53">
        <v>4540</v>
      </c>
      <c r="B119" s="10" t="s">
        <v>454</v>
      </c>
      <c r="C119" s="56" t="s">
        <v>19</v>
      </c>
      <c r="D119" s="22">
        <f>SUM(D121:D123)</f>
        <v>0</v>
      </c>
      <c r="E119" s="210">
        <f>E121+E122+E123</f>
        <v>0</v>
      </c>
      <c r="F119" s="22" t="s">
        <v>1</v>
      </c>
      <c r="G119" s="22">
        <f>SUM(G121:G123)</f>
        <v>0</v>
      </c>
      <c r="H119" s="22">
        <f>SUM(H121:H123)</f>
        <v>0</v>
      </c>
      <c r="I119" s="22">
        <f>SUM(I121:I123)</f>
        <v>0</v>
      </c>
      <c r="J119" s="22">
        <f>SUM(J121:J123)</f>
        <v>0</v>
      </c>
      <c r="K119" s="35">
        <f t="shared" si="7"/>
        <v>0</v>
      </c>
      <c r="L119" s="20"/>
      <c r="M119" s="161"/>
    </row>
    <row r="120" spans="1:13" x14ac:dyDescent="0.25">
      <c r="A120" s="53"/>
      <c r="B120" s="12" t="s">
        <v>155</v>
      </c>
      <c r="C120" s="56"/>
      <c r="D120" s="22"/>
      <c r="E120" s="22"/>
      <c r="F120" s="22"/>
      <c r="G120" s="22"/>
      <c r="H120" s="22"/>
      <c r="I120" s="22"/>
      <c r="J120" s="22"/>
      <c r="K120" s="35">
        <f t="shared" si="7"/>
        <v>0</v>
      </c>
      <c r="L120" s="20"/>
      <c r="M120" s="161"/>
    </row>
    <row r="121" spans="1:13" ht="27" x14ac:dyDescent="0.25">
      <c r="A121" s="53">
        <v>4541</v>
      </c>
      <c r="B121" s="70" t="s">
        <v>455</v>
      </c>
      <c r="C121" s="56" t="s">
        <v>70</v>
      </c>
      <c r="D121" s="22"/>
      <c r="E121" s="234"/>
      <c r="F121" s="22" t="s">
        <v>1</v>
      </c>
      <c r="G121" s="22"/>
      <c r="H121" s="22"/>
      <c r="I121" s="22"/>
      <c r="J121" s="22"/>
      <c r="K121" s="35">
        <f t="shared" si="7"/>
        <v>0</v>
      </c>
      <c r="L121" s="20"/>
      <c r="M121" s="161"/>
    </row>
    <row r="122" spans="1:13" ht="27" x14ac:dyDescent="0.25">
      <c r="A122" s="53">
        <v>4542</v>
      </c>
      <c r="B122" s="70" t="s">
        <v>456</v>
      </c>
      <c r="C122" s="56" t="s">
        <v>71</v>
      </c>
      <c r="D122" s="22"/>
      <c r="E122" s="234"/>
      <c r="F122" s="22" t="s">
        <v>1</v>
      </c>
      <c r="G122" s="22"/>
      <c r="H122" s="22"/>
      <c r="I122" s="22"/>
      <c r="J122" s="22"/>
      <c r="K122" s="35">
        <f t="shared" si="7"/>
        <v>0</v>
      </c>
      <c r="L122" s="20"/>
      <c r="M122" s="161"/>
    </row>
    <row r="123" spans="1:13" ht="27" x14ac:dyDescent="0.25">
      <c r="A123" s="53">
        <v>4543</v>
      </c>
      <c r="B123" s="70" t="s">
        <v>457</v>
      </c>
      <c r="C123" s="56" t="s">
        <v>72</v>
      </c>
      <c r="D123" s="22"/>
      <c r="E123" s="210"/>
      <c r="F123" s="22" t="s">
        <v>1</v>
      </c>
      <c r="G123" s="22"/>
      <c r="H123" s="22"/>
      <c r="I123" s="22"/>
      <c r="J123" s="22"/>
      <c r="K123" s="35">
        <f t="shared" si="7"/>
        <v>0</v>
      </c>
      <c r="L123" s="20"/>
      <c r="M123" s="161"/>
    </row>
    <row r="124" spans="1:13" x14ac:dyDescent="0.25">
      <c r="A124" s="53"/>
      <c r="B124" s="70" t="s">
        <v>374</v>
      </c>
      <c r="C124" s="56"/>
      <c r="D124" s="22"/>
      <c r="E124" s="22"/>
      <c r="F124" s="22"/>
      <c r="G124" s="22"/>
      <c r="H124" s="22"/>
      <c r="I124" s="22"/>
      <c r="J124" s="22"/>
      <c r="K124" s="35">
        <f t="shared" si="7"/>
        <v>0</v>
      </c>
      <c r="L124" s="20"/>
      <c r="M124" s="161"/>
    </row>
    <row r="125" spans="1:13" ht="27" x14ac:dyDescent="0.25">
      <c r="A125" s="53">
        <v>4544</v>
      </c>
      <c r="B125" s="70" t="s">
        <v>458</v>
      </c>
      <c r="C125" s="56"/>
      <c r="D125" s="22">
        <f>SUM(D127:D127)</f>
        <v>0</v>
      </c>
      <c r="E125" s="210">
        <f>E127+E128+E129</f>
        <v>0</v>
      </c>
      <c r="F125" s="22" t="s">
        <v>1</v>
      </c>
      <c r="G125" s="22">
        <f>SUM(G127:G127)</f>
        <v>0</v>
      </c>
      <c r="H125" s="22">
        <f>SUM(H127:H127)</f>
        <v>0</v>
      </c>
      <c r="I125" s="22">
        <f>SUM(I127:I127)</f>
        <v>0</v>
      </c>
      <c r="J125" s="22">
        <f>SUM(J127:J127)</f>
        <v>0</v>
      </c>
      <c r="K125" s="35">
        <f t="shared" si="7"/>
        <v>0</v>
      </c>
      <c r="L125" s="20"/>
      <c r="M125" s="161"/>
    </row>
    <row r="126" spans="1:13" x14ac:dyDescent="0.25">
      <c r="A126" s="53"/>
      <c r="B126" s="70" t="s">
        <v>450</v>
      </c>
      <c r="C126" s="56"/>
      <c r="D126" s="22"/>
      <c r="E126" s="234"/>
      <c r="F126" s="22" t="s">
        <v>1</v>
      </c>
      <c r="G126" s="22"/>
      <c r="H126" s="22"/>
      <c r="I126" s="22"/>
      <c r="J126" s="22"/>
      <c r="K126" s="35">
        <f t="shared" si="7"/>
        <v>0</v>
      </c>
      <c r="L126" s="20"/>
      <c r="M126" s="161"/>
    </row>
    <row r="127" spans="1:13" x14ac:dyDescent="0.25">
      <c r="A127" s="53">
        <v>4546</v>
      </c>
      <c r="B127" s="70" t="s">
        <v>459</v>
      </c>
      <c r="C127" s="56"/>
      <c r="D127" s="22">
        <f>SUM(E127:F127)</f>
        <v>0</v>
      </c>
      <c r="E127" s="234"/>
      <c r="F127" s="22" t="s">
        <v>1</v>
      </c>
      <c r="G127" s="22"/>
      <c r="H127" s="22"/>
      <c r="I127" s="22"/>
      <c r="J127" s="22"/>
      <c r="K127" s="35">
        <f t="shared" si="7"/>
        <v>0</v>
      </c>
      <c r="L127" s="20"/>
      <c r="M127" s="161"/>
    </row>
    <row r="128" spans="1:13" x14ac:dyDescent="0.25">
      <c r="A128" s="53">
        <v>4547</v>
      </c>
      <c r="B128" s="70" t="s">
        <v>452</v>
      </c>
      <c r="C128" s="56"/>
      <c r="D128" s="22">
        <f>SUM(E128:F128)</f>
        <v>0</v>
      </c>
      <c r="E128" s="234"/>
      <c r="F128" s="22" t="s">
        <v>1</v>
      </c>
      <c r="G128" s="22"/>
      <c r="H128" s="22"/>
      <c r="I128" s="22"/>
      <c r="J128" s="22"/>
      <c r="K128" s="35">
        <f t="shared" si="7"/>
        <v>0</v>
      </c>
      <c r="L128" s="20"/>
      <c r="M128" s="161"/>
    </row>
    <row r="129" spans="1:13" x14ac:dyDescent="0.25">
      <c r="A129" s="53">
        <v>4548</v>
      </c>
      <c r="B129" s="70" t="s">
        <v>453</v>
      </c>
      <c r="C129" s="56"/>
      <c r="D129" s="22">
        <f>SUM(E129:F129)</f>
        <v>0</v>
      </c>
      <c r="E129" s="234"/>
      <c r="F129" s="22" t="s">
        <v>1</v>
      </c>
      <c r="G129" s="22"/>
      <c r="H129" s="22"/>
      <c r="I129" s="22"/>
      <c r="J129" s="22"/>
      <c r="K129" s="35">
        <f t="shared" si="7"/>
        <v>0</v>
      </c>
      <c r="L129" s="20"/>
      <c r="M129" s="161"/>
    </row>
    <row r="130" spans="1:13" ht="27" x14ac:dyDescent="0.25">
      <c r="A130" s="53">
        <v>4600</v>
      </c>
      <c r="B130" s="10" t="s">
        <v>460</v>
      </c>
      <c r="C130" s="56" t="s">
        <v>19</v>
      </c>
      <c r="D130" s="22">
        <f>SUM(D132,D136,D142)</f>
        <v>102628.7</v>
      </c>
      <c r="E130" s="22">
        <f>SUM(E132,E136,E142)</f>
        <v>102628.7</v>
      </c>
      <c r="F130" s="22" t="s">
        <v>0</v>
      </c>
      <c r="G130" s="22">
        <f>SUM(G132,G136,G142)</f>
        <v>33295.366666666669</v>
      </c>
      <c r="H130" s="22">
        <f>SUM(H132,H136,H142)</f>
        <v>62684.255555555574</v>
      </c>
      <c r="I130" s="22">
        <f>SUM(I132,I136,I142)</f>
        <v>79156.477777777764</v>
      </c>
      <c r="J130" s="22">
        <f>SUM(J132,J136,J142)</f>
        <v>102628.7</v>
      </c>
      <c r="K130" s="35">
        <f t="shared" si="7"/>
        <v>0</v>
      </c>
      <c r="L130" s="20"/>
      <c r="M130" s="161"/>
    </row>
    <row r="131" spans="1:13" x14ac:dyDescent="0.25">
      <c r="A131" s="53"/>
      <c r="B131" s="12" t="s">
        <v>374</v>
      </c>
      <c r="C131" s="54"/>
      <c r="D131" s="22"/>
      <c r="E131" s="22"/>
      <c r="F131" s="22"/>
      <c r="G131" s="22"/>
      <c r="H131" s="22"/>
      <c r="I131" s="22"/>
      <c r="J131" s="22"/>
      <c r="K131" s="35">
        <f t="shared" si="7"/>
        <v>0</v>
      </c>
      <c r="L131" s="20"/>
      <c r="M131" s="161"/>
    </row>
    <row r="132" spans="1:13" x14ac:dyDescent="0.25">
      <c r="A132" s="53">
        <v>4610</v>
      </c>
      <c r="B132" s="12" t="s">
        <v>461</v>
      </c>
      <c r="C132" s="54"/>
      <c r="D132" s="22">
        <f>SUM(D134:D135)</f>
        <v>0</v>
      </c>
      <c r="E132" s="22">
        <f>SUM(E134:E135)</f>
        <v>0</v>
      </c>
      <c r="F132" s="22" t="s">
        <v>0</v>
      </c>
      <c r="G132" s="22">
        <f>SUM(G134:G135)</f>
        <v>0</v>
      </c>
      <c r="H132" s="22">
        <f>SUM(H134:H135)</f>
        <v>0</v>
      </c>
      <c r="I132" s="22">
        <f>SUM(I134:I135)</f>
        <v>0</v>
      </c>
      <c r="J132" s="22">
        <f>SUM(J134:J135)</f>
        <v>0</v>
      </c>
      <c r="K132" s="35">
        <f t="shared" si="7"/>
        <v>0</v>
      </c>
      <c r="L132" s="20"/>
      <c r="M132" s="161"/>
    </row>
    <row r="133" spans="1:13" x14ac:dyDescent="0.25">
      <c r="A133" s="53"/>
      <c r="B133" s="12" t="s">
        <v>374</v>
      </c>
      <c r="C133" s="54"/>
      <c r="D133" s="22"/>
      <c r="E133" s="22"/>
      <c r="F133" s="22"/>
      <c r="G133" s="22"/>
      <c r="H133" s="22"/>
      <c r="I133" s="22"/>
      <c r="J133" s="22"/>
      <c r="K133" s="35">
        <f t="shared" si="7"/>
        <v>0</v>
      </c>
      <c r="L133" s="20"/>
      <c r="M133" s="161"/>
    </row>
    <row r="134" spans="1:13" ht="36" customHeight="1" x14ac:dyDescent="0.25">
      <c r="A134" s="53">
        <v>4610</v>
      </c>
      <c r="B134" s="15" t="s">
        <v>462</v>
      </c>
      <c r="C134" s="54" t="s">
        <v>73</v>
      </c>
      <c r="D134" s="22"/>
      <c r="E134" s="22"/>
      <c r="F134" s="22" t="s">
        <v>1</v>
      </c>
      <c r="G134" s="22"/>
      <c r="H134" s="22"/>
      <c r="I134" s="22"/>
      <c r="J134" s="22"/>
      <c r="K134" s="35">
        <f t="shared" si="7"/>
        <v>0</v>
      </c>
      <c r="L134" s="20"/>
      <c r="M134" s="161"/>
    </row>
    <row r="135" spans="1:13" ht="33.75" customHeight="1" x14ac:dyDescent="0.25">
      <c r="A135" s="53">
        <v>4620</v>
      </c>
      <c r="B135" s="15" t="s">
        <v>463</v>
      </c>
      <c r="C135" s="54" t="s">
        <v>74</v>
      </c>
      <c r="D135" s="22"/>
      <c r="E135" s="22"/>
      <c r="F135" s="22" t="s">
        <v>1</v>
      </c>
      <c r="G135" s="22"/>
      <c r="H135" s="22"/>
      <c r="I135" s="22"/>
      <c r="J135" s="22"/>
      <c r="K135" s="35">
        <f t="shared" si="7"/>
        <v>0</v>
      </c>
      <c r="L135" s="20"/>
      <c r="M135" s="161"/>
    </row>
    <row r="136" spans="1:13" ht="46.5" customHeight="1" x14ac:dyDescent="0.25">
      <c r="A136" s="53">
        <v>4630</v>
      </c>
      <c r="B136" s="10" t="s">
        <v>464</v>
      </c>
      <c r="C136" s="56" t="s">
        <v>19</v>
      </c>
      <c r="D136" s="22">
        <f>SUM(D138:D141)</f>
        <v>102628.7</v>
      </c>
      <c r="E136" s="22">
        <f>SUM(E138:E141)</f>
        <v>102628.7</v>
      </c>
      <c r="F136" s="22" t="s">
        <v>1</v>
      </c>
      <c r="G136" s="22">
        <f>SUM(G138:G141)</f>
        <v>33295.366666666669</v>
      </c>
      <c r="H136" s="22">
        <f>SUM(H138:H141)</f>
        <v>62684.255555555574</v>
      </c>
      <c r="I136" s="22">
        <f>SUM(I138:I141)</f>
        <v>79156.477777777764</v>
      </c>
      <c r="J136" s="22">
        <f>SUM(J138:J141)</f>
        <v>102628.7</v>
      </c>
      <c r="K136" s="35">
        <f t="shared" si="7"/>
        <v>0</v>
      </c>
      <c r="L136" s="20"/>
      <c r="M136" s="161"/>
    </row>
    <row r="137" spans="1:13" x14ac:dyDescent="0.25">
      <c r="A137" s="53"/>
      <c r="B137" s="12" t="s">
        <v>155</v>
      </c>
      <c r="C137" s="56"/>
      <c r="D137" s="22"/>
      <c r="E137" s="22"/>
      <c r="F137" s="22"/>
      <c r="G137" s="22"/>
      <c r="H137" s="22"/>
      <c r="I137" s="22"/>
      <c r="J137" s="22"/>
      <c r="K137" s="35">
        <f t="shared" si="7"/>
        <v>0</v>
      </c>
      <c r="L137" s="20"/>
      <c r="M137" s="161"/>
    </row>
    <row r="138" spans="1:13" x14ac:dyDescent="0.25">
      <c r="A138" s="53">
        <v>4631</v>
      </c>
      <c r="B138" s="10" t="s">
        <v>465</v>
      </c>
      <c r="C138" s="56" t="s">
        <v>75</v>
      </c>
      <c r="D138" s="22"/>
      <c r="E138" s="22"/>
      <c r="F138" s="22" t="s">
        <v>1</v>
      </c>
      <c r="G138" s="22"/>
      <c r="H138" s="22"/>
      <c r="I138" s="22"/>
      <c r="J138" s="22"/>
      <c r="K138" s="35">
        <f t="shared" si="7"/>
        <v>0</v>
      </c>
      <c r="L138" s="20"/>
      <c r="M138" s="161"/>
    </row>
    <row r="139" spans="1:13" ht="27" x14ac:dyDescent="0.25">
      <c r="A139" s="53">
        <v>4632</v>
      </c>
      <c r="B139" s="10" t="s">
        <v>466</v>
      </c>
      <c r="C139" s="56" t="s">
        <v>76</v>
      </c>
      <c r="D139" s="22">
        <f>+'4Gorcarakan ev tntesagitakan'!H555+'4Gorcarakan ev tntesagitakan'!H578+'4Gorcarakan ev tntesagitakan'!H641</f>
        <v>62500</v>
      </c>
      <c r="E139" s="22">
        <f>+'4Gorcarakan ev tntesagitakan'!I555+'4Gorcarakan ev tntesagitakan'!I578+'4Gorcarakan ev tntesagitakan'!I641</f>
        <v>62500</v>
      </c>
      <c r="F139" s="22" t="s">
        <v>1</v>
      </c>
      <c r="G139" s="22">
        <f>+'4Gorcarakan ev tntesagitakan'!K555+'4Gorcarakan ev tntesagitakan'!K578+'4Gorcarakan ev tntesagitakan'!K641</f>
        <v>18309.523809523809</v>
      </c>
      <c r="H139" s="22">
        <f>+'4Gorcarakan ev tntesagitakan'!L555+'4Gorcarakan ev tntesagitakan'!L578+'4Gorcarakan ev tntesagitakan'!L641</f>
        <v>39579.365079365103</v>
      </c>
      <c r="I139" s="22">
        <f>+'4Gorcarakan ev tntesagitakan'!M555+'4Gorcarakan ev tntesagitakan'!M578+'4Gorcarakan ev tntesagitakan'!M641</f>
        <v>47539.682539682537</v>
      </c>
      <c r="J139" s="22">
        <f>+'4Gorcarakan ev tntesagitakan'!N555+'4Gorcarakan ev tntesagitakan'!N578+'4Gorcarakan ev tntesagitakan'!N641</f>
        <v>62500</v>
      </c>
      <c r="K139" s="35">
        <f t="shared" si="7"/>
        <v>0</v>
      </c>
      <c r="L139" s="20"/>
      <c r="M139" s="161"/>
    </row>
    <row r="140" spans="1:13" x14ac:dyDescent="0.25">
      <c r="A140" s="53">
        <v>4633</v>
      </c>
      <c r="B140" s="10" t="s">
        <v>467</v>
      </c>
      <c r="C140" s="56" t="s">
        <v>77</v>
      </c>
      <c r="D140" s="22">
        <f>+'4Gorcarakan ev tntesagitakan'!H748</f>
        <v>10000</v>
      </c>
      <c r="E140" s="22">
        <f>+'4Gorcarakan ev tntesagitakan'!I748</f>
        <v>10000</v>
      </c>
      <c r="F140" s="22" t="s">
        <v>1</v>
      </c>
      <c r="G140" s="22">
        <f>+'4Gorcarakan ev tntesagitakan'!K748</f>
        <v>2380.9523809523812</v>
      </c>
      <c r="H140" s="22">
        <f>+'4Gorcarakan ev tntesagitakan'!L748</f>
        <v>4841.269841269841</v>
      </c>
      <c r="I140" s="22">
        <f>+'4Gorcarakan ev tntesagitakan'!M748</f>
        <v>7420.6349206349205</v>
      </c>
      <c r="J140" s="22">
        <f>+'4Gorcarakan ev tntesagitakan'!N748</f>
        <v>10000</v>
      </c>
      <c r="K140" s="35">
        <f t="shared" si="7"/>
        <v>0</v>
      </c>
      <c r="L140" s="20"/>
      <c r="M140" s="161"/>
    </row>
    <row r="141" spans="1:13" x14ac:dyDescent="0.25">
      <c r="A141" s="53">
        <v>4634</v>
      </c>
      <c r="B141" s="10" t="s">
        <v>468</v>
      </c>
      <c r="C141" s="56" t="s">
        <v>141</v>
      </c>
      <c r="D141" s="22">
        <f>+'4Gorcarakan ev tntesagitakan'!H550+'4Gorcarakan ev tntesagitakan'!H642+'4Gorcarakan ev tntesagitakan'!H701+'4Gorcarakan ev tntesagitakan'!H737+'4Gorcarakan ev tntesagitakan'!H757</f>
        <v>30128.7</v>
      </c>
      <c r="E141" s="22">
        <f>+'4Gorcarakan ev tntesagitakan'!I550+'4Gorcarakan ev tntesagitakan'!I642+'4Gorcarakan ev tntesagitakan'!I701+'4Gorcarakan ev tntesagitakan'!I737+'4Gorcarakan ev tntesagitakan'!I757</f>
        <v>30128.7</v>
      </c>
      <c r="F141" s="22" t="s">
        <v>1</v>
      </c>
      <c r="G141" s="22">
        <f>+'4Gorcarakan ev tntesagitakan'!K550+'4Gorcarakan ev tntesagitakan'!K642+'4Gorcarakan ev tntesagitakan'!K701+'4Gorcarakan ev tntesagitakan'!K737+'4Gorcarakan ev tntesagitakan'!K757</f>
        <v>12604.890476190478</v>
      </c>
      <c r="H141" s="22">
        <f>+'4Gorcarakan ev tntesagitakan'!L550+'4Gorcarakan ev tntesagitakan'!L642+'4Gorcarakan ev tntesagitakan'!L701+'4Gorcarakan ev tntesagitakan'!L737+'4Gorcarakan ev tntesagitakan'!L757</f>
        <v>18263.620634920637</v>
      </c>
      <c r="I141" s="22">
        <f>+'4Gorcarakan ev tntesagitakan'!M550+'4Gorcarakan ev tntesagitakan'!M642+'4Gorcarakan ev tntesagitakan'!M701+'4Gorcarakan ev tntesagitakan'!M737+'4Gorcarakan ev tntesagitakan'!M757</f>
        <v>24196.160317460315</v>
      </c>
      <c r="J141" s="22">
        <f>+'4Gorcarakan ev tntesagitakan'!N550+'4Gorcarakan ev tntesagitakan'!N642+'4Gorcarakan ev tntesagitakan'!N701+'4Gorcarakan ev tntesagitakan'!N737+'4Gorcarakan ev tntesagitakan'!N757</f>
        <v>30128.7</v>
      </c>
      <c r="K141" s="35">
        <f t="shared" si="7"/>
        <v>0</v>
      </c>
      <c r="L141" s="20"/>
      <c r="M141" s="161"/>
    </row>
    <row r="142" spans="1:13" x14ac:dyDescent="0.25">
      <c r="A142" s="53">
        <v>4640</v>
      </c>
      <c r="B142" s="10" t="s">
        <v>469</v>
      </c>
      <c r="C142" s="56" t="s">
        <v>19</v>
      </c>
      <c r="D142" s="22">
        <f>SUM(D144)</f>
        <v>0</v>
      </c>
      <c r="E142" s="22">
        <f>SUM(E144)</f>
        <v>0</v>
      </c>
      <c r="F142" s="22" t="s">
        <v>1</v>
      </c>
      <c r="G142" s="22">
        <f>SUM(G144)</f>
        <v>0</v>
      </c>
      <c r="H142" s="22">
        <f>SUM(H144)</f>
        <v>0</v>
      </c>
      <c r="I142" s="22">
        <f>SUM(I144)</f>
        <v>0</v>
      </c>
      <c r="J142" s="22">
        <f>SUM(J144)</f>
        <v>0</v>
      </c>
      <c r="K142" s="35">
        <f t="shared" si="7"/>
        <v>0</v>
      </c>
      <c r="L142" s="20"/>
      <c r="M142" s="161"/>
    </row>
    <row r="143" spans="1:13" x14ac:dyDescent="0.25">
      <c r="A143" s="53"/>
      <c r="B143" s="12" t="s">
        <v>155</v>
      </c>
      <c r="C143" s="56"/>
      <c r="D143" s="22"/>
      <c r="E143" s="22"/>
      <c r="F143" s="22"/>
      <c r="G143" s="22"/>
      <c r="H143" s="22"/>
      <c r="I143" s="22"/>
      <c r="J143" s="22"/>
      <c r="K143" s="35">
        <f t="shared" si="7"/>
        <v>0</v>
      </c>
      <c r="L143" s="20"/>
      <c r="M143" s="161"/>
    </row>
    <row r="144" spans="1:13" x14ac:dyDescent="0.25">
      <c r="A144" s="53">
        <v>4641</v>
      </c>
      <c r="B144" s="10" t="s">
        <v>470</v>
      </c>
      <c r="C144" s="56" t="s">
        <v>78</v>
      </c>
      <c r="D144" s="22"/>
      <c r="E144" s="22"/>
      <c r="F144" s="22" t="s">
        <v>0</v>
      </c>
      <c r="G144" s="22">
        <f>+D144/4</f>
        <v>0</v>
      </c>
      <c r="H144" s="22">
        <f>+D144/4*2</f>
        <v>0</v>
      </c>
      <c r="I144" s="22">
        <f>+D144/4*3</f>
        <v>0</v>
      </c>
      <c r="J144" s="22">
        <f>+D144</f>
        <v>0</v>
      </c>
      <c r="K144" s="35">
        <f t="shared" ref="K144:K207" si="10">+D144-J144</f>
        <v>0</v>
      </c>
      <c r="L144" s="20"/>
      <c r="M144" s="161"/>
    </row>
    <row r="145" spans="1:13" ht="40.5" x14ac:dyDescent="0.25">
      <c r="A145" s="53">
        <v>4700</v>
      </c>
      <c r="B145" s="10" t="s">
        <v>471</v>
      </c>
      <c r="C145" s="56" t="s">
        <v>19</v>
      </c>
      <c r="D145" s="22">
        <f>SUM(D147,D151,D157,D160,D164,D167,D170)</f>
        <v>169164.79999999999</v>
      </c>
      <c r="E145" s="22">
        <f>SUM(E147,E151,E157,E160,E164,E167,E170)</f>
        <v>870509.55636007572</v>
      </c>
      <c r="F145" s="22">
        <f>SUM(F147,F151,F157,F160,F164,F167,F170)</f>
        <v>701344.75636007567</v>
      </c>
      <c r="G145" s="22">
        <f>SUM(G147,G151,G157,G160,G164,G167,)</f>
        <v>111101.30793650793</v>
      </c>
      <c r="H145" s="22">
        <f>SUM(H147,H151,H157,H160,H164,H167,)</f>
        <v>132383.05396825398</v>
      </c>
      <c r="I145" s="22">
        <f>SUM(I147,I151,I157,I160,I164,I167,)</f>
        <v>154789.79999999999</v>
      </c>
      <c r="J145" s="22">
        <f>SUM(J147,J151,J157,J160,J164,J167,)</f>
        <v>169164.79999999999</v>
      </c>
      <c r="K145" s="35">
        <f t="shared" si="10"/>
        <v>0</v>
      </c>
      <c r="L145" s="20"/>
      <c r="M145" s="161"/>
    </row>
    <row r="146" spans="1:13" x14ac:dyDescent="0.25">
      <c r="A146" s="53"/>
      <c r="B146" s="12" t="s">
        <v>374</v>
      </c>
      <c r="C146" s="54"/>
      <c r="D146" s="22"/>
      <c r="E146" s="22"/>
      <c r="F146" s="22"/>
      <c r="G146" s="22"/>
      <c r="H146" s="22"/>
      <c r="I146" s="22"/>
      <c r="J146" s="22"/>
      <c r="K146" s="35">
        <f t="shared" si="10"/>
        <v>0</v>
      </c>
      <c r="L146" s="20"/>
      <c r="M146" s="161"/>
    </row>
    <row r="147" spans="1:13" ht="40.5" x14ac:dyDescent="0.25">
      <c r="A147" s="53">
        <v>4710</v>
      </c>
      <c r="B147" s="10" t="s">
        <v>472</v>
      </c>
      <c r="C147" s="56" t="s">
        <v>19</v>
      </c>
      <c r="D147" s="22">
        <f>SUM(D149:D150)</f>
        <v>17500</v>
      </c>
      <c r="E147" s="22">
        <f>SUM(E149:E150)</f>
        <v>17500</v>
      </c>
      <c r="F147" s="22" t="s">
        <v>1</v>
      </c>
      <c r="G147" s="22">
        <f>SUM(G149:G150)</f>
        <v>8103.1746031746015</v>
      </c>
      <c r="H147" s="22">
        <f>SUM(H149:H150)</f>
        <v>10440.476190476191</v>
      </c>
      <c r="I147" s="22">
        <f>SUM(I149:I150)</f>
        <v>12986.111111111111</v>
      </c>
      <c r="J147" s="22">
        <f>SUM(J149:J150)</f>
        <v>17500</v>
      </c>
      <c r="K147" s="35">
        <f t="shared" si="10"/>
        <v>0</v>
      </c>
      <c r="L147" s="20"/>
      <c r="M147" s="161"/>
    </row>
    <row r="148" spans="1:13" x14ac:dyDescent="0.25">
      <c r="A148" s="53"/>
      <c r="B148" s="12" t="s">
        <v>155</v>
      </c>
      <c r="C148" s="56"/>
      <c r="D148" s="22"/>
      <c r="E148" s="22"/>
      <c r="F148" s="22"/>
      <c r="G148" s="22"/>
      <c r="H148" s="22"/>
      <c r="I148" s="22"/>
      <c r="J148" s="22"/>
      <c r="K148" s="35">
        <f t="shared" si="10"/>
        <v>0</v>
      </c>
      <c r="L148" s="20"/>
      <c r="M148" s="161"/>
    </row>
    <row r="149" spans="1:13" ht="40.5" x14ac:dyDescent="0.25">
      <c r="A149" s="53">
        <v>4711</v>
      </c>
      <c r="B149" s="10" t="s">
        <v>473</v>
      </c>
      <c r="C149" s="56" t="s">
        <v>79</v>
      </c>
      <c r="D149" s="22"/>
      <c r="E149" s="22"/>
      <c r="F149" s="22" t="s">
        <v>1</v>
      </c>
      <c r="G149" s="22">
        <f>+D149/4</f>
        <v>0</v>
      </c>
      <c r="H149" s="22">
        <f>+D149/4*2</f>
        <v>0</v>
      </c>
      <c r="I149" s="22">
        <f>+D149/4*3</f>
        <v>0</v>
      </c>
      <c r="J149" s="22">
        <f>+D149</f>
        <v>0</v>
      </c>
      <c r="K149" s="35">
        <f t="shared" si="10"/>
        <v>0</v>
      </c>
      <c r="L149" s="20"/>
      <c r="M149" s="161"/>
    </row>
    <row r="150" spans="1:13" ht="27" x14ac:dyDescent="0.25">
      <c r="A150" s="53">
        <v>4712</v>
      </c>
      <c r="B150" s="10" t="s">
        <v>474</v>
      </c>
      <c r="C150" s="56" t="s">
        <v>80</v>
      </c>
      <c r="D150" s="22">
        <f>+'4Gorcarakan ev tntesagitakan'!H552+'4Gorcarakan ev tntesagitakan'!H564+'4Gorcarakan ev tntesagitakan'!H569+'4Gorcarakan ev tntesagitakan'!H576+'4Gorcarakan ev tntesagitakan'!H619+'4Gorcarakan ev tntesagitakan'!H621+'4Gorcarakan ev tntesagitakan'!H640+'4Gorcarakan ev tntesagitakan'!H700+'4Gorcarakan ev tntesagitakan'!H750+'4Gorcarakan ev tntesagitakan'!H758</f>
        <v>17500</v>
      </c>
      <c r="E150" s="22">
        <f>+'4Gorcarakan ev tntesagitakan'!I552+'4Gorcarakan ev tntesagitakan'!I564+'4Gorcarakan ev tntesagitakan'!I569+'4Gorcarakan ev tntesagitakan'!I576+'4Gorcarakan ev tntesagitakan'!I619+'4Gorcarakan ev tntesagitakan'!I621+'4Gorcarakan ev tntesagitakan'!I640+'4Gorcarakan ev tntesagitakan'!I700+'4Gorcarakan ev tntesagitakan'!I750+'4Gorcarakan ev tntesagitakan'!I758</f>
        <v>17500</v>
      </c>
      <c r="F150" s="22">
        <f>+'4Gorcarakan ev tntesagitakan'!J552+'4Gorcarakan ev tntesagitakan'!J564+'4Gorcarakan ev tntesagitakan'!J569+'4Gorcarakan ev tntesagitakan'!J576+'4Gorcarakan ev tntesagitakan'!J619+'4Gorcarakan ev tntesagitakan'!J621+'4Gorcarakan ev tntesagitakan'!J640+'4Gorcarakan ev tntesagitakan'!J700+'4Gorcarakan ev tntesagitakan'!J750+'4Gorcarakan ev tntesagitakan'!J758</f>
        <v>0</v>
      </c>
      <c r="G150" s="22">
        <f>+'4Gorcarakan ev tntesagitakan'!K552+'4Gorcarakan ev tntesagitakan'!K564+'4Gorcarakan ev tntesagitakan'!K569+'4Gorcarakan ev tntesagitakan'!K576+'4Gorcarakan ev tntesagitakan'!K619+'4Gorcarakan ev tntesagitakan'!K621+'4Gorcarakan ev tntesagitakan'!K640+'4Gorcarakan ev tntesagitakan'!K700+'4Gorcarakan ev tntesagitakan'!K750+'4Gorcarakan ev tntesagitakan'!K758</f>
        <v>8103.1746031746015</v>
      </c>
      <c r="H150" s="22">
        <f>+'4Gorcarakan ev tntesagitakan'!L552+'4Gorcarakan ev tntesagitakan'!L564+'4Gorcarakan ev tntesagitakan'!L569+'4Gorcarakan ev tntesagitakan'!L576+'4Gorcarakan ev tntesagitakan'!L619+'4Gorcarakan ev tntesagitakan'!L621+'4Gorcarakan ev tntesagitakan'!L640+'4Gorcarakan ev tntesagitakan'!L700+'4Gorcarakan ev tntesagitakan'!L750+'4Gorcarakan ev tntesagitakan'!L758</f>
        <v>10440.476190476191</v>
      </c>
      <c r="I150" s="22">
        <f>+'4Gorcarakan ev tntesagitakan'!M552+'4Gorcarakan ev tntesagitakan'!M564+'4Gorcarakan ev tntesagitakan'!M569+'4Gorcarakan ev tntesagitakan'!M576+'4Gorcarakan ev tntesagitakan'!M619+'4Gorcarakan ev tntesagitakan'!M621+'4Gorcarakan ev tntesagitakan'!M640+'4Gorcarakan ev tntesagitakan'!M700+'4Gorcarakan ev tntesagitakan'!M750+'4Gorcarakan ev tntesagitakan'!M758</f>
        <v>12986.111111111111</v>
      </c>
      <c r="J150" s="22">
        <f>+'4Gorcarakan ev tntesagitakan'!N552+'4Gorcarakan ev tntesagitakan'!N564+'4Gorcarakan ev tntesagitakan'!N569+'4Gorcarakan ev tntesagitakan'!N576+'4Gorcarakan ev tntesagitakan'!N619+'4Gorcarakan ev tntesagitakan'!N621+'4Gorcarakan ev tntesagitakan'!N640+'4Gorcarakan ev tntesagitakan'!N700+'4Gorcarakan ev tntesagitakan'!N750+'4Gorcarakan ev tntesagitakan'!N758</f>
        <v>17500</v>
      </c>
      <c r="K150" s="35">
        <f t="shared" si="10"/>
        <v>0</v>
      </c>
      <c r="L150" s="20"/>
      <c r="M150" s="161"/>
    </row>
    <row r="151" spans="1:13" ht="61.5" customHeight="1" x14ac:dyDescent="0.25">
      <c r="A151" s="53">
        <v>4720</v>
      </c>
      <c r="B151" s="10" t="s">
        <v>475</v>
      </c>
      <c r="C151" s="56" t="s">
        <v>19</v>
      </c>
      <c r="D151" s="22">
        <f>SUM(D153:D156)</f>
        <v>118574.8</v>
      </c>
      <c r="E151" s="22">
        <f>SUM(E153:E156)</f>
        <v>118574.8</v>
      </c>
      <c r="F151" s="22" t="s">
        <v>1</v>
      </c>
      <c r="G151" s="22">
        <f>SUM(G153:G156)</f>
        <v>92670.038095238095</v>
      </c>
      <c r="H151" s="22">
        <f>SUM(H153:H156)</f>
        <v>101035.11746031746</v>
      </c>
      <c r="I151" s="22">
        <f>SUM(I153:I156)</f>
        <v>109804.95873015873</v>
      </c>
      <c r="J151" s="22">
        <f>SUM(J153:J156)</f>
        <v>118574.8</v>
      </c>
      <c r="K151" s="35">
        <f t="shared" si="10"/>
        <v>0</v>
      </c>
      <c r="L151" s="20"/>
      <c r="M151" s="161"/>
    </row>
    <row r="152" spans="1:13" x14ac:dyDescent="0.25">
      <c r="A152" s="53"/>
      <c r="B152" s="12" t="s">
        <v>155</v>
      </c>
      <c r="C152" s="56"/>
      <c r="D152" s="22"/>
      <c r="E152" s="22"/>
      <c r="F152" s="22"/>
      <c r="G152" s="22"/>
      <c r="H152" s="22"/>
      <c r="I152" s="22"/>
      <c r="J152" s="22"/>
      <c r="K152" s="35">
        <f t="shared" si="10"/>
        <v>0</v>
      </c>
      <c r="L152" s="20"/>
      <c r="M152" s="161"/>
    </row>
    <row r="153" spans="1:13" x14ac:dyDescent="0.25">
      <c r="A153" s="53">
        <v>4721</v>
      </c>
      <c r="B153" s="10" t="s">
        <v>476</v>
      </c>
      <c r="C153" s="56" t="s">
        <v>81</v>
      </c>
      <c r="D153" s="22"/>
      <c r="E153" s="22"/>
      <c r="F153" s="22" t="s">
        <v>1</v>
      </c>
      <c r="G153" s="22"/>
      <c r="H153" s="22"/>
      <c r="I153" s="22"/>
      <c r="J153" s="22"/>
      <c r="K153" s="35">
        <f t="shared" si="10"/>
        <v>0</v>
      </c>
      <c r="L153" s="20"/>
      <c r="M153" s="161"/>
    </row>
    <row r="154" spans="1:13" x14ac:dyDescent="0.25">
      <c r="A154" s="53">
        <v>4722</v>
      </c>
      <c r="B154" s="10" t="s">
        <v>477</v>
      </c>
      <c r="C154" s="56" t="s">
        <v>82</v>
      </c>
      <c r="D154" s="22">
        <f>+'4Gorcarakan ev tntesagitakan'!H41+'4Gorcarakan ev tntesagitakan'!H106+'4Gorcarakan ev tntesagitakan'!H363</f>
        <v>118574.8</v>
      </c>
      <c r="E154" s="22">
        <f>+'4Gorcarakan ev tntesagitakan'!I41+'4Gorcarakan ev tntesagitakan'!I106+'4Gorcarakan ev tntesagitakan'!I363</f>
        <v>118574.8</v>
      </c>
      <c r="F154" s="22">
        <f>+'4Gorcarakan ev tntesagitakan'!J106+'4Gorcarakan ev tntesagitakan'!J41</f>
        <v>0</v>
      </c>
      <c r="G154" s="22">
        <f>+'4Gorcarakan ev tntesagitakan'!K41+'4Gorcarakan ev tntesagitakan'!K106+'4Gorcarakan ev tntesagitakan'!K363</f>
        <v>92670.038095238095</v>
      </c>
      <c r="H154" s="22">
        <f>+'4Gorcarakan ev tntesagitakan'!L41+'4Gorcarakan ev tntesagitakan'!L106+'4Gorcarakan ev tntesagitakan'!L363</f>
        <v>101035.11746031746</v>
      </c>
      <c r="I154" s="22">
        <f>+'4Gorcarakan ev tntesagitakan'!M41+'4Gorcarakan ev tntesagitakan'!M106+'4Gorcarakan ev tntesagitakan'!M363</f>
        <v>109804.95873015873</v>
      </c>
      <c r="J154" s="22">
        <f>+'4Gorcarakan ev tntesagitakan'!N41+'4Gorcarakan ev tntesagitakan'!N106+'4Gorcarakan ev tntesagitakan'!N363</f>
        <v>118574.8</v>
      </c>
      <c r="K154" s="35">
        <f t="shared" si="10"/>
        <v>0</v>
      </c>
      <c r="L154" s="20"/>
      <c r="M154" s="161"/>
    </row>
    <row r="155" spans="1:13" x14ac:dyDescent="0.25">
      <c r="A155" s="53">
        <v>4723</v>
      </c>
      <c r="B155" s="10" t="s">
        <v>478</v>
      </c>
      <c r="C155" s="7">
        <v>4822</v>
      </c>
      <c r="D155" s="22"/>
      <c r="E155" s="22"/>
      <c r="F155" s="22" t="s">
        <v>1</v>
      </c>
      <c r="G155" s="22"/>
      <c r="H155" s="22"/>
      <c r="I155" s="22"/>
      <c r="J155" s="22"/>
      <c r="K155" s="35">
        <f t="shared" si="10"/>
        <v>0</v>
      </c>
      <c r="L155" s="20"/>
      <c r="M155" s="161"/>
    </row>
    <row r="156" spans="1:13" ht="27" x14ac:dyDescent="0.25">
      <c r="A156" s="53">
        <v>4724</v>
      </c>
      <c r="B156" s="10" t="s">
        <v>479</v>
      </c>
      <c r="C156" s="56" t="s">
        <v>83</v>
      </c>
      <c r="D156" s="22"/>
      <c r="E156" s="22"/>
      <c r="F156" s="22" t="s">
        <v>1</v>
      </c>
      <c r="G156" s="22"/>
      <c r="H156" s="22"/>
      <c r="I156" s="22"/>
      <c r="J156" s="22"/>
      <c r="K156" s="35">
        <f t="shared" si="10"/>
        <v>0</v>
      </c>
      <c r="L156" s="20"/>
      <c r="M156" s="161"/>
    </row>
    <row r="157" spans="1:13" ht="27" x14ac:dyDescent="0.25">
      <c r="A157" s="53">
        <v>4730</v>
      </c>
      <c r="B157" s="10" t="s">
        <v>480</v>
      </c>
      <c r="C157" s="56" t="s">
        <v>19</v>
      </c>
      <c r="D157" s="22">
        <f>SUM(D159)</f>
        <v>0</v>
      </c>
      <c r="E157" s="22">
        <f>SUM(E159)</f>
        <v>0</v>
      </c>
      <c r="F157" s="22" t="s">
        <v>1</v>
      </c>
      <c r="G157" s="22">
        <f>SUM(G159)</f>
        <v>0</v>
      </c>
      <c r="H157" s="22">
        <f>SUM(H159)</f>
        <v>0</v>
      </c>
      <c r="I157" s="22">
        <f>SUM(I159)</f>
        <v>0</v>
      </c>
      <c r="J157" s="22">
        <f>SUM(J159)</f>
        <v>0</v>
      </c>
      <c r="K157" s="35">
        <f t="shared" si="10"/>
        <v>0</v>
      </c>
      <c r="L157" s="20"/>
      <c r="M157" s="161"/>
    </row>
    <row r="158" spans="1:13" x14ac:dyDescent="0.25">
      <c r="A158" s="53"/>
      <c r="B158" s="12" t="s">
        <v>155</v>
      </c>
      <c r="C158" s="56"/>
      <c r="D158" s="22"/>
      <c r="E158" s="22"/>
      <c r="F158" s="22"/>
      <c r="G158" s="22"/>
      <c r="H158" s="22"/>
      <c r="I158" s="22"/>
      <c r="J158" s="22"/>
      <c r="K158" s="35">
        <f t="shared" si="10"/>
        <v>0</v>
      </c>
      <c r="L158" s="20"/>
      <c r="M158" s="161"/>
    </row>
    <row r="159" spans="1:13" ht="27" x14ac:dyDescent="0.25">
      <c r="A159" s="53">
        <v>4731</v>
      </c>
      <c r="B159" s="10" t="s">
        <v>481</v>
      </c>
      <c r="C159" s="56" t="s">
        <v>84</v>
      </c>
      <c r="D159" s="22"/>
      <c r="E159" s="22"/>
      <c r="F159" s="22" t="s">
        <v>1</v>
      </c>
      <c r="G159" s="22"/>
      <c r="H159" s="22"/>
      <c r="I159" s="22"/>
      <c r="J159" s="22"/>
      <c r="K159" s="35">
        <f t="shared" si="10"/>
        <v>0</v>
      </c>
      <c r="L159" s="20"/>
      <c r="M159" s="161"/>
    </row>
    <row r="160" spans="1:13" ht="40.5" x14ac:dyDescent="0.25">
      <c r="A160" s="53">
        <v>4740</v>
      </c>
      <c r="B160" s="10" t="s">
        <v>482</v>
      </c>
      <c r="C160" s="56" t="s">
        <v>19</v>
      </c>
      <c r="D160" s="22">
        <f>SUM(D162:D163)</f>
        <v>0</v>
      </c>
      <c r="E160" s="22">
        <f>SUM(E162:E163)</f>
        <v>0</v>
      </c>
      <c r="F160" s="22" t="s">
        <v>1</v>
      </c>
      <c r="G160" s="22">
        <f>SUM(G162:G163)</f>
        <v>0</v>
      </c>
      <c r="H160" s="22">
        <f>SUM(H162:H163)</f>
        <v>0</v>
      </c>
      <c r="I160" s="22">
        <f>SUM(I162:I163)</f>
        <v>0</v>
      </c>
      <c r="J160" s="22">
        <f>SUM(J162:J163)</f>
        <v>0</v>
      </c>
      <c r="K160" s="35">
        <f t="shared" si="10"/>
        <v>0</v>
      </c>
      <c r="L160" s="20"/>
      <c r="M160" s="161"/>
    </row>
    <row r="161" spans="1:13" x14ac:dyDescent="0.25">
      <c r="A161" s="53"/>
      <c r="B161" s="12" t="s">
        <v>155</v>
      </c>
      <c r="C161" s="56"/>
      <c r="D161" s="22"/>
      <c r="E161" s="22"/>
      <c r="F161" s="22"/>
      <c r="G161" s="22"/>
      <c r="H161" s="22"/>
      <c r="I161" s="22"/>
      <c r="J161" s="22"/>
      <c r="K161" s="35">
        <f t="shared" si="10"/>
        <v>0</v>
      </c>
      <c r="L161" s="20"/>
      <c r="M161" s="161"/>
    </row>
    <row r="162" spans="1:13" ht="27" x14ac:dyDescent="0.25">
      <c r="A162" s="53">
        <v>4741</v>
      </c>
      <c r="B162" s="10" t="s">
        <v>483</v>
      </c>
      <c r="C162" s="56" t="s">
        <v>85</v>
      </c>
      <c r="D162" s="22"/>
      <c r="E162" s="22"/>
      <c r="F162" s="22" t="s">
        <v>1</v>
      </c>
      <c r="G162" s="22"/>
      <c r="H162" s="22"/>
      <c r="I162" s="22"/>
      <c r="J162" s="22"/>
      <c r="K162" s="35">
        <f t="shared" si="10"/>
        <v>0</v>
      </c>
      <c r="L162" s="20"/>
      <c r="M162" s="161"/>
    </row>
    <row r="163" spans="1:13" ht="27" x14ac:dyDescent="0.25">
      <c r="A163" s="53">
        <v>4742</v>
      </c>
      <c r="B163" s="10" t="s">
        <v>484</v>
      </c>
      <c r="C163" s="56" t="s">
        <v>86</v>
      </c>
      <c r="D163" s="22"/>
      <c r="E163" s="22"/>
      <c r="F163" s="22" t="s">
        <v>1</v>
      </c>
      <c r="G163" s="22"/>
      <c r="H163" s="22"/>
      <c r="I163" s="22"/>
      <c r="J163" s="22"/>
      <c r="K163" s="35">
        <f t="shared" si="10"/>
        <v>0</v>
      </c>
      <c r="L163" s="20"/>
      <c r="M163" s="161"/>
    </row>
    <row r="164" spans="1:13" ht="40.5" x14ac:dyDescent="0.25">
      <c r="A164" s="53">
        <v>4750</v>
      </c>
      <c r="B164" s="10" t="s">
        <v>485</v>
      </c>
      <c r="C164" s="56" t="s">
        <v>19</v>
      </c>
      <c r="D164" s="22">
        <f>SUM(D166)</f>
        <v>0</v>
      </c>
      <c r="E164" s="22">
        <f>SUM(E166)</f>
        <v>0</v>
      </c>
      <c r="F164" s="22" t="s">
        <v>1</v>
      </c>
      <c r="G164" s="22">
        <f>SUM(G166)</f>
        <v>0</v>
      </c>
      <c r="H164" s="22">
        <f>SUM(H166)</f>
        <v>0</v>
      </c>
      <c r="I164" s="22">
        <f>SUM(I166)</f>
        <v>0</v>
      </c>
      <c r="J164" s="22">
        <f>SUM(J166)</f>
        <v>0</v>
      </c>
      <c r="K164" s="35">
        <f t="shared" si="10"/>
        <v>0</v>
      </c>
      <c r="L164" s="20"/>
      <c r="M164" s="161"/>
    </row>
    <row r="165" spans="1:13" x14ac:dyDescent="0.25">
      <c r="A165" s="53"/>
      <c r="B165" s="12" t="s">
        <v>155</v>
      </c>
      <c r="C165" s="56"/>
      <c r="D165" s="22"/>
      <c r="E165" s="22"/>
      <c r="F165" s="22"/>
      <c r="G165" s="22"/>
      <c r="H165" s="22"/>
      <c r="I165" s="22"/>
      <c r="J165" s="22"/>
      <c r="K165" s="35">
        <f t="shared" si="10"/>
        <v>0</v>
      </c>
      <c r="L165" s="20"/>
      <c r="M165" s="161"/>
    </row>
    <row r="166" spans="1:13" ht="40.5" x14ac:dyDescent="0.25">
      <c r="A166" s="53">
        <v>4751</v>
      </c>
      <c r="B166" s="10" t="s">
        <v>486</v>
      </c>
      <c r="C166" s="56" t="s">
        <v>87</v>
      </c>
      <c r="D166" s="22">
        <f>SUM(E166:F166)</f>
        <v>0</v>
      </c>
      <c r="E166" s="22"/>
      <c r="F166" s="22" t="s">
        <v>1</v>
      </c>
      <c r="G166" s="22">
        <f>+D166/4</f>
        <v>0</v>
      </c>
      <c r="H166" s="22">
        <f>+D166/4*2</f>
        <v>0</v>
      </c>
      <c r="I166" s="22">
        <f>+D166/4*3</f>
        <v>0</v>
      </c>
      <c r="J166" s="22">
        <f>+D166</f>
        <v>0</v>
      </c>
      <c r="K166" s="35">
        <f t="shared" si="10"/>
        <v>0</v>
      </c>
      <c r="L166" s="20"/>
      <c r="M166" s="161"/>
    </row>
    <row r="167" spans="1:13" x14ac:dyDescent="0.25">
      <c r="A167" s="53">
        <v>4760</v>
      </c>
      <c r="B167" s="10" t="s">
        <v>487</v>
      </c>
      <c r="C167" s="56" t="s">
        <v>19</v>
      </c>
      <c r="D167" s="22">
        <f>SUM(D169)</f>
        <v>33090</v>
      </c>
      <c r="E167" s="22">
        <f>SUM(E169)</f>
        <v>33090</v>
      </c>
      <c r="F167" s="22" t="s">
        <v>1</v>
      </c>
      <c r="G167" s="22">
        <f>SUM(G169)</f>
        <v>10328.095238095239</v>
      </c>
      <c r="H167" s="22">
        <f>SUM(H169)</f>
        <v>20907.460317460318</v>
      </c>
      <c r="I167" s="22">
        <f>SUM(I169)</f>
        <v>31998.730158730159</v>
      </c>
      <c r="J167" s="22">
        <f>SUM(J169)</f>
        <v>33090</v>
      </c>
      <c r="K167" s="35">
        <f t="shared" si="10"/>
        <v>0</v>
      </c>
      <c r="L167" s="20"/>
      <c r="M167" s="161"/>
    </row>
    <row r="168" spans="1:13" x14ac:dyDescent="0.25">
      <c r="A168" s="53"/>
      <c r="B168" s="12" t="s">
        <v>155</v>
      </c>
      <c r="C168" s="56"/>
      <c r="D168" s="22"/>
      <c r="E168" s="22"/>
      <c r="F168" s="22"/>
      <c r="G168" s="22"/>
      <c r="H168" s="22"/>
      <c r="I168" s="22"/>
      <c r="J168" s="22"/>
      <c r="K168" s="35">
        <f t="shared" si="10"/>
        <v>0</v>
      </c>
      <c r="L168" s="20"/>
      <c r="M168" s="161"/>
    </row>
    <row r="169" spans="1:13" x14ac:dyDescent="0.25">
      <c r="A169" s="53">
        <v>4761</v>
      </c>
      <c r="B169" s="10" t="s">
        <v>488</v>
      </c>
      <c r="C169" s="56" t="s">
        <v>88</v>
      </c>
      <c r="D169" s="22">
        <f>+'4Gorcarakan ev tntesagitakan'!H42+'4Gorcarakan ev tntesagitakan'!H113+'4Gorcarakan ev tntesagitakan'!H553+'4Gorcarakan ev tntesagitakan'!H639</f>
        <v>33090</v>
      </c>
      <c r="E169" s="22">
        <f>+'4Gorcarakan ev tntesagitakan'!I42+'4Gorcarakan ev tntesagitakan'!I113+'4Gorcarakan ev tntesagitakan'!I553+'4Gorcarakan ev tntesagitakan'!I639</f>
        <v>33090</v>
      </c>
      <c r="F169" s="22" t="s">
        <v>1</v>
      </c>
      <c r="G169" s="22">
        <f>+'4Gorcarakan ev tntesagitakan'!K42+'4Gorcarakan ev tntesagitakan'!K113+'4Gorcarakan ev tntesagitakan'!K553+'4Gorcarakan ev tntesagitakan'!K639</f>
        <v>10328.095238095239</v>
      </c>
      <c r="H169" s="22">
        <f>+'4Gorcarakan ev tntesagitakan'!L42+'4Gorcarakan ev tntesagitakan'!L113+'4Gorcarakan ev tntesagitakan'!L553+'4Gorcarakan ev tntesagitakan'!L639</f>
        <v>20907.460317460318</v>
      </c>
      <c r="I169" s="22">
        <f>+'4Gorcarakan ev tntesagitakan'!M42+'4Gorcarakan ev tntesagitakan'!M113+'4Gorcarakan ev tntesagitakan'!M553+'4Gorcarakan ev tntesagitakan'!M639</f>
        <v>31998.730158730159</v>
      </c>
      <c r="J169" s="22">
        <f>+'4Gorcarakan ev tntesagitakan'!N42+'4Gorcarakan ev tntesagitakan'!N113+'4Gorcarakan ev tntesagitakan'!N553+'4Gorcarakan ev tntesagitakan'!N639</f>
        <v>33090</v>
      </c>
      <c r="K169" s="35">
        <f t="shared" ref="K169:K171" si="11">+E169-J169</f>
        <v>0</v>
      </c>
      <c r="L169" s="20"/>
      <c r="M169" s="161"/>
    </row>
    <row r="170" spans="1:13" x14ac:dyDescent="0.25">
      <c r="A170" s="53">
        <v>4770</v>
      </c>
      <c r="B170" s="10" t="s">
        <v>489</v>
      </c>
      <c r="C170" s="56" t="s">
        <v>19</v>
      </c>
      <c r="D170" s="22">
        <f t="shared" ref="D170:J170" si="12">SUM(D172)</f>
        <v>0</v>
      </c>
      <c r="E170" s="22">
        <f t="shared" si="12"/>
        <v>701344.75636007567</v>
      </c>
      <c r="F170" s="22">
        <f t="shared" si="12"/>
        <v>701344.75636007567</v>
      </c>
      <c r="G170" s="22">
        <f t="shared" si="12"/>
        <v>171890.75372934542</v>
      </c>
      <c r="H170" s="22">
        <f t="shared" si="12"/>
        <v>346076.16838366358</v>
      </c>
      <c r="I170" s="22">
        <f t="shared" si="12"/>
        <v>523711.61036294105</v>
      </c>
      <c r="J170" s="22">
        <f t="shared" si="12"/>
        <v>701344.75636007567</v>
      </c>
      <c r="K170" s="35">
        <f t="shared" si="11"/>
        <v>0</v>
      </c>
      <c r="L170" s="20"/>
      <c r="M170" s="161"/>
    </row>
    <row r="171" spans="1:13" x14ac:dyDescent="0.25">
      <c r="A171" s="53"/>
      <c r="B171" s="12" t="s">
        <v>155</v>
      </c>
      <c r="C171" s="56"/>
      <c r="D171" s="22"/>
      <c r="E171" s="22"/>
      <c r="F171" s="22"/>
      <c r="G171" s="22"/>
      <c r="H171" s="22"/>
      <c r="I171" s="22"/>
      <c r="J171" s="22"/>
      <c r="K171" s="35">
        <f t="shared" si="11"/>
        <v>0</v>
      </c>
      <c r="L171" s="20"/>
      <c r="M171" s="161"/>
    </row>
    <row r="172" spans="1:13" x14ac:dyDescent="0.25">
      <c r="A172" s="53">
        <v>4771</v>
      </c>
      <c r="B172" s="10" t="s">
        <v>490</v>
      </c>
      <c r="C172" s="56" t="s">
        <v>89</v>
      </c>
      <c r="D172" s="22"/>
      <c r="E172" s="22">
        <f>+'4Gorcarakan ev tntesagitakan'!I786</f>
        <v>701344.75636007567</v>
      </c>
      <c r="F172" s="22">
        <f>+'4Gorcarakan ev tntesagitakan'!J786</f>
        <v>701344.75636007567</v>
      </c>
      <c r="G172" s="22">
        <f>+'4Gorcarakan ev tntesagitakan'!K786</f>
        <v>171890.75372934542</v>
      </c>
      <c r="H172" s="22">
        <f>+'4Gorcarakan ev tntesagitakan'!L786</f>
        <v>346076.16838366358</v>
      </c>
      <c r="I172" s="22">
        <f>+'4Gorcarakan ev tntesagitakan'!M786</f>
        <v>523711.61036294105</v>
      </c>
      <c r="J172" s="22">
        <f>+'4Gorcarakan ev tntesagitakan'!N786</f>
        <v>701344.75636007567</v>
      </c>
      <c r="K172" s="35">
        <f>+E172-J172</f>
        <v>0</v>
      </c>
      <c r="L172" s="20"/>
      <c r="M172" s="161"/>
    </row>
    <row r="173" spans="1:13" ht="40.5" x14ac:dyDescent="0.25">
      <c r="A173" s="53">
        <v>4772</v>
      </c>
      <c r="B173" s="10" t="s">
        <v>491</v>
      </c>
      <c r="C173" s="56" t="s">
        <v>19</v>
      </c>
      <c r="D173" s="22">
        <f>SUM(E173:F173)</f>
        <v>0</v>
      </c>
      <c r="E173" s="22">
        <v>0</v>
      </c>
      <c r="F173" s="22" t="s">
        <v>0</v>
      </c>
      <c r="G173" s="22">
        <f>+D173/4</f>
        <v>0</v>
      </c>
      <c r="H173" s="22">
        <f>+D173/4*2</f>
        <v>0</v>
      </c>
      <c r="I173" s="22">
        <f>+D173/4*3</f>
        <v>0</v>
      </c>
      <c r="J173" s="22">
        <f>+D173</f>
        <v>0</v>
      </c>
      <c r="K173" s="35">
        <f t="shared" si="10"/>
        <v>0</v>
      </c>
      <c r="L173" s="20"/>
      <c r="M173" s="161"/>
    </row>
    <row r="174" spans="1:13" s="18" customFormat="1" ht="51.75" x14ac:dyDescent="0.25">
      <c r="A174" s="53">
        <v>5000</v>
      </c>
      <c r="B174" s="11" t="s">
        <v>492</v>
      </c>
      <c r="C174" s="56" t="s">
        <v>19</v>
      </c>
      <c r="D174" s="22">
        <f>SUM(D176,D194,D200,D203)</f>
        <v>5829072.7566600703</v>
      </c>
      <c r="E174" s="22" t="s">
        <v>638</v>
      </c>
      <c r="F174" s="22">
        <f>SUM(F176,F194,F200,F203)</f>
        <v>5829072.7566600703</v>
      </c>
      <c r="G174" s="22">
        <f>SUM(G176,G194,G200,G203)</f>
        <v>3502745.2937118844</v>
      </c>
      <c r="H174" s="22">
        <f>SUM(H176,H194,H200,H203)</f>
        <v>4206704.1686836621</v>
      </c>
      <c r="I174" s="22">
        <f>SUM(I176,I194,I200,I203)</f>
        <v>5009339.61066294</v>
      </c>
      <c r="J174" s="22">
        <f>SUM(J176,J194,J200,J203)</f>
        <v>5829072.7566600703</v>
      </c>
      <c r="K174" s="35">
        <f t="shared" si="10"/>
        <v>0</v>
      </c>
      <c r="L174" s="20"/>
      <c r="M174" s="161"/>
    </row>
    <row r="175" spans="1:13" x14ac:dyDescent="0.25">
      <c r="A175" s="53"/>
      <c r="B175" s="12" t="s">
        <v>374</v>
      </c>
      <c r="C175" s="54"/>
      <c r="D175" s="22"/>
      <c r="E175" s="22"/>
      <c r="F175" s="22"/>
      <c r="G175" s="22"/>
      <c r="H175" s="22"/>
      <c r="I175" s="22"/>
      <c r="J175" s="22"/>
      <c r="K175" s="35">
        <f t="shared" si="10"/>
        <v>0</v>
      </c>
      <c r="L175" s="20"/>
      <c r="M175" s="161"/>
    </row>
    <row r="176" spans="1:13" ht="27" x14ac:dyDescent="0.25">
      <c r="A176" s="53">
        <v>5100</v>
      </c>
      <c r="B176" s="10" t="s">
        <v>493</v>
      </c>
      <c r="C176" s="56" t="s">
        <v>19</v>
      </c>
      <c r="D176" s="22">
        <f>SUM(D178,D183,D188)</f>
        <v>5829072.7566600703</v>
      </c>
      <c r="E176" s="22" t="s">
        <v>1</v>
      </c>
      <c r="F176" s="22">
        <f>SUM(F178,F183,F188)</f>
        <v>5829072.7566600703</v>
      </c>
      <c r="G176" s="22">
        <f>SUM(G178,G183,G188)</f>
        <v>3502745.2937118844</v>
      </c>
      <c r="H176" s="22">
        <f>SUM(H178,H183,H188)</f>
        <v>4206704.1686836621</v>
      </c>
      <c r="I176" s="22">
        <f>SUM(I178,I183,I188)</f>
        <v>5009339.61066294</v>
      </c>
      <c r="J176" s="22">
        <f>SUM(J178,J183,J188)</f>
        <v>5829072.7566600703</v>
      </c>
      <c r="K176" s="35">
        <f t="shared" si="10"/>
        <v>0</v>
      </c>
      <c r="L176" s="20"/>
      <c r="M176" s="161"/>
    </row>
    <row r="177" spans="1:13" x14ac:dyDescent="0.25">
      <c r="A177" s="53"/>
      <c r="B177" s="12" t="s">
        <v>374</v>
      </c>
      <c r="C177" s="54"/>
      <c r="D177" s="22"/>
      <c r="E177" s="22"/>
      <c r="F177" s="22"/>
      <c r="G177" s="22"/>
      <c r="H177" s="22"/>
      <c r="I177" s="22"/>
      <c r="J177" s="22"/>
      <c r="K177" s="35">
        <f t="shared" si="10"/>
        <v>0</v>
      </c>
      <c r="L177" s="20"/>
      <c r="M177" s="161"/>
    </row>
    <row r="178" spans="1:13" ht="27" x14ac:dyDescent="0.25">
      <c r="A178" s="53">
        <v>5110</v>
      </c>
      <c r="B178" s="10" t="s">
        <v>494</v>
      </c>
      <c r="C178" s="56" t="s">
        <v>19</v>
      </c>
      <c r="D178" s="22">
        <f>SUM(D180:D182)</f>
        <v>4444322.5796600701</v>
      </c>
      <c r="E178" s="22" t="s">
        <v>0</v>
      </c>
      <c r="F178" s="22">
        <f>SUM(F180:F182)</f>
        <v>4444322.5796600701</v>
      </c>
      <c r="G178" s="22">
        <f>SUM(G180:G182)</f>
        <v>2640793.5294102975</v>
      </c>
      <c r="H178" s="22">
        <f>SUM(H180:H182)</f>
        <v>3299728.5948582646</v>
      </c>
      <c r="I178" s="22">
        <f>SUM(I180:I182)</f>
        <v>3872026.7352502416</v>
      </c>
      <c r="J178" s="22">
        <f>SUM(J180:J182)</f>
        <v>4444322.5796600701</v>
      </c>
      <c r="K178" s="35">
        <f t="shared" si="10"/>
        <v>0</v>
      </c>
      <c r="L178" s="20"/>
      <c r="M178" s="161"/>
    </row>
    <row r="179" spans="1:13" x14ac:dyDescent="0.25">
      <c r="A179" s="53"/>
      <c r="B179" s="12" t="s">
        <v>155</v>
      </c>
      <c r="C179" s="56"/>
      <c r="D179" s="22"/>
      <c r="E179" s="22"/>
      <c r="F179" s="22"/>
      <c r="G179" s="22"/>
      <c r="H179" s="22"/>
      <c r="I179" s="22"/>
      <c r="J179" s="22"/>
      <c r="K179" s="35">
        <f t="shared" si="10"/>
        <v>0</v>
      </c>
      <c r="L179" s="20"/>
      <c r="M179" s="161"/>
    </row>
    <row r="180" spans="1:13" x14ac:dyDescent="0.25">
      <c r="A180" s="53">
        <v>5111</v>
      </c>
      <c r="B180" s="10" t="s">
        <v>495</v>
      </c>
      <c r="C180" s="58" t="s">
        <v>90</v>
      </c>
      <c r="D180" s="22">
        <f>+'4Gorcarakan ev tntesagitakan'!H43+'4Gorcarakan ev tntesagitakan'!H749</f>
        <v>0</v>
      </c>
      <c r="E180" s="22" t="s">
        <v>0</v>
      </c>
      <c r="F180" s="22">
        <f>+'4Gorcarakan ev tntesagitakan'!J43+'4Gorcarakan ev tntesagitakan'!J749</f>
        <v>0</v>
      </c>
      <c r="G180" s="22"/>
      <c r="H180" s="22"/>
      <c r="I180" s="22"/>
      <c r="J180" s="22"/>
      <c r="K180" s="35">
        <f t="shared" si="10"/>
        <v>0</v>
      </c>
      <c r="L180" s="20"/>
      <c r="M180" s="161"/>
    </row>
    <row r="181" spans="1:13" x14ac:dyDescent="0.25">
      <c r="A181" s="53">
        <v>5112</v>
      </c>
      <c r="B181" s="10" t="s">
        <v>496</v>
      </c>
      <c r="C181" s="58" t="s">
        <v>91</v>
      </c>
      <c r="D181" s="22">
        <f>+'4Gorcarakan ev tntesagitakan'!H439+'4Gorcarakan ev tntesagitakan'!H462+'4Gorcarakan ev tntesagitakan'!H598</f>
        <v>10000</v>
      </c>
      <c r="E181" s="22" t="s">
        <v>0</v>
      </c>
      <c r="F181" s="22">
        <f>+'4Gorcarakan ev tntesagitakan'!J439+'4Gorcarakan ev tntesagitakan'!J462+'4Gorcarakan ev tntesagitakan'!J598</f>
        <v>10000</v>
      </c>
      <c r="G181" s="22">
        <f>+'4Gorcarakan ev tntesagitakan'!K439+'4Gorcarakan ev tntesagitakan'!K462+'4Gorcarakan ev tntesagitakan'!K598</f>
        <v>2380.9523809523812</v>
      </c>
      <c r="H181" s="22">
        <f>+'4Gorcarakan ev tntesagitakan'!L439+'4Gorcarakan ev tntesagitakan'!L462+'4Gorcarakan ev tntesagitakan'!L598</f>
        <v>4841.2698412698419</v>
      </c>
      <c r="I181" s="22">
        <f>+'4Gorcarakan ev tntesagitakan'!M439+'4Gorcarakan ev tntesagitakan'!M462+'4Gorcarakan ev tntesagitakan'!M598</f>
        <v>7420.6349206349205</v>
      </c>
      <c r="J181" s="22">
        <f>+'4Gorcarakan ev tntesagitakan'!N439+'4Gorcarakan ev tntesagitakan'!N462+'4Gorcarakan ev tntesagitakan'!N598</f>
        <v>10000</v>
      </c>
      <c r="K181" s="35">
        <f t="shared" si="10"/>
        <v>0</v>
      </c>
      <c r="L181" s="20"/>
      <c r="M181" s="161"/>
    </row>
    <row r="182" spans="1:13" x14ac:dyDescent="0.25">
      <c r="A182" s="53">
        <v>5113</v>
      </c>
      <c r="B182" s="10" t="s">
        <v>172</v>
      </c>
      <c r="C182" s="58" t="s">
        <v>92</v>
      </c>
      <c r="D182" s="22">
        <f>+'4Gorcarakan ev tntesagitakan'!H44+'4Gorcarakan ev tntesagitakan'!H286+'4Gorcarakan ev tntesagitakan'!H406+'4Gorcarakan ev tntesagitakan'!H461+'4Gorcarakan ev tntesagitakan'!H571+'4Gorcarakan ev tntesagitakan'!H599+'4Gorcarakan ev tntesagitakan'!H702</f>
        <v>4434322.5796600701</v>
      </c>
      <c r="E182" s="22" t="s">
        <v>0</v>
      </c>
      <c r="F182" s="22">
        <f>+'4Gorcarakan ev tntesagitakan'!J44+'4Gorcarakan ev tntesagitakan'!J286+'4Gorcarakan ev tntesagitakan'!J406+'4Gorcarakan ev tntesagitakan'!J461+'4Gorcarakan ev tntesagitakan'!J571+'4Gorcarakan ev tntesagitakan'!J599+'4Gorcarakan ev tntesagitakan'!J702</f>
        <v>4434322.5796600701</v>
      </c>
      <c r="G182" s="22">
        <f>+'4Gorcarakan ev tntesagitakan'!K44+'4Gorcarakan ev tntesagitakan'!K286+'4Gorcarakan ev tntesagitakan'!K406+'4Gorcarakan ev tntesagitakan'!K461+'4Gorcarakan ev tntesagitakan'!K571+'4Gorcarakan ev tntesagitakan'!K599+'4Gorcarakan ev tntesagitakan'!K702</f>
        <v>2638412.5770293451</v>
      </c>
      <c r="H182" s="22">
        <f>+'4Gorcarakan ev tntesagitakan'!L44+'4Gorcarakan ev tntesagitakan'!L286+'4Gorcarakan ev tntesagitakan'!L406+'4Gorcarakan ev tntesagitakan'!L461+'4Gorcarakan ev tntesagitakan'!L571+'4Gorcarakan ev tntesagitakan'!L599+'4Gorcarakan ev tntesagitakan'!L702</f>
        <v>3294887.3250169945</v>
      </c>
      <c r="I182" s="22">
        <f>+'4Gorcarakan ev tntesagitakan'!M44+'4Gorcarakan ev tntesagitakan'!M286+'4Gorcarakan ev tntesagitakan'!M406+'4Gorcarakan ev tntesagitakan'!M461+'4Gorcarakan ev tntesagitakan'!M571+'4Gorcarakan ev tntesagitakan'!M599+'4Gorcarakan ev tntesagitakan'!M702</f>
        <v>3864606.1003296068</v>
      </c>
      <c r="J182" s="22">
        <f>+'4Gorcarakan ev tntesagitakan'!N44+'4Gorcarakan ev tntesagitakan'!N286+'4Gorcarakan ev tntesagitakan'!N406+'4Gorcarakan ev tntesagitakan'!N461+'4Gorcarakan ev tntesagitakan'!N571+'4Gorcarakan ev tntesagitakan'!N599+'4Gorcarakan ev tntesagitakan'!N702</f>
        <v>4434322.5796600701</v>
      </c>
      <c r="K182" s="35">
        <f t="shared" si="10"/>
        <v>0</v>
      </c>
      <c r="L182" s="20"/>
      <c r="M182" s="161"/>
    </row>
    <row r="183" spans="1:13" ht="27" x14ac:dyDescent="0.25">
      <c r="A183" s="53">
        <v>5120</v>
      </c>
      <c r="B183" s="10" t="s">
        <v>497</v>
      </c>
      <c r="C183" s="56" t="s">
        <v>19</v>
      </c>
      <c r="D183" s="22">
        <f>SUM(D185:D187)</f>
        <v>1073511.777</v>
      </c>
      <c r="E183" s="22" t="s">
        <v>0</v>
      </c>
      <c r="F183" s="22">
        <f>SUM(F185:F187)</f>
        <v>1073511.777</v>
      </c>
      <c r="G183" s="22">
        <f>SUM(G185:G187)</f>
        <v>705919.71350793645</v>
      </c>
      <c r="H183" s="22">
        <f>SUM(H185:H187)</f>
        <v>717483.20557142864</v>
      </c>
      <c r="I183" s="22">
        <f>SUM(I185:I187)</f>
        <v>886947.49128571432</v>
      </c>
      <c r="J183" s="22">
        <f>SUM(J185:J187)</f>
        <v>1073511.777</v>
      </c>
      <c r="K183" s="35">
        <f t="shared" si="10"/>
        <v>0</v>
      </c>
      <c r="L183" s="20"/>
      <c r="M183" s="161"/>
    </row>
    <row r="184" spans="1:13" x14ac:dyDescent="0.25">
      <c r="A184" s="53"/>
      <c r="B184" s="10" t="s">
        <v>155</v>
      </c>
      <c r="C184" s="56"/>
      <c r="D184" s="22"/>
      <c r="E184" s="22"/>
      <c r="F184" s="22"/>
      <c r="G184" s="22"/>
      <c r="H184" s="22"/>
      <c r="I184" s="22"/>
      <c r="J184" s="22"/>
      <c r="K184" s="35">
        <f t="shared" si="10"/>
        <v>0</v>
      </c>
      <c r="L184" s="20"/>
      <c r="M184" s="161"/>
    </row>
    <row r="185" spans="1:13" x14ac:dyDescent="0.25">
      <c r="A185" s="53">
        <v>5121</v>
      </c>
      <c r="B185" s="10" t="s">
        <v>498</v>
      </c>
      <c r="C185" s="58" t="s">
        <v>93</v>
      </c>
      <c r="D185" s="22">
        <f>+'4Gorcarakan ev tntesagitakan'!H45+'4Gorcarakan ev tntesagitakan'!H287</f>
        <v>893752</v>
      </c>
      <c r="E185" s="22" t="s">
        <v>1</v>
      </c>
      <c r="F185" s="22">
        <f>+'4Gorcarakan ev tntesagitakan'!J45+'4Gorcarakan ev tntesagitakan'!J287</f>
        <v>893752</v>
      </c>
      <c r="G185" s="22">
        <f>+'4Gorcarakan ev tntesagitakan'!K45+'4Gorcarakan ev tntesagitakan'!K287</f>
        <v>618715.49206349207</v>
      </c>
      <c r="H185" s="22">
        <f>+'4Gorcarakan ev tntesagitakan'!L45+'4Gorcarakan ev tntesagitakan'!L287</f>
        <v>618715.49206349207</v>
      </c>
      <c r="I185" s="22">
        <f>+'4Gorcarakan ev tntesagitakan'!M45+'4Gorcarakan ev tntesagitakan'!M287</f>
        <v>747683.74603174604</v>
      </c>
      <c r="J185" s="22">
        <f>+'4Gorcarakan ev tntesagitakan'!N45+'4Gorcarakan ev tntesagitakan'!N287</f>
        <v>893752</v>
      </c>
      <c r="K185" s="35">
        <f t="shared" si="10"/>
        <v>0</v>
      </c>
      <c r="L185" s="20"/>
      <c r="M185" s="161"/>
    </row>
    <row r="186" spans="1:13" x14ac:dyDescent="0.25">
      <c r="A186" s="53">
        <v>5122</v>
      </c>
      <c r="B186" s="10" t="s">
        <v>499</v>
      </c>
      <c r="C186" s="58" t="s">
        <v>94</v>
      </c>
      <c r="D186" s="22">
        <f>+'4Gorcarakan ev tntesagitakan'!H46+'4Gorcarakan ev tntesagitakan'!H370+'4Gorcarakan ev tntesagitakan'!H463+'4Gorcarakan ev tntesagitakan'!H565</f>
        <v>47000</v>
      </c>
      <c r="E186" s="22"/>
      <c r="F186" s="22">
        <f>+'4Gorcarakan ev tntesagitakan'!J46+'4Gorcarakan ev tntesagitakan'!J370+'4Gorcarakan ev tntesagitakan'!J463+'4Gorcarakan ev tntesagitakan'!J565</f>
        <v>47000</v>
      </c>
      <c r="G186" s="22">
        <f>+'4Gorcarakan ev tntesagitakan'!K46+'4Gorcarakan ev tntesagitakan'!K370+'4Gorcarakan ev tntesagitakan'!K463+'4Gorcarakan ev tntesagitakan'!K565</f>
        <v>12714.285714285716</v>
      </c>
      <c r="H186" s="22">
        <f>+'4Gorcarakan ev tntesagitakan'!L46+'4Gorcarakan ev tntesagitakan'!L370+'4Gorcarakan ev tntesagitakan'!L463+'4Gorcarakan ev tntesagitakan'!L565</f>
        <v>23785.714285714286</v>
      </c>
      <c r="I186" s="22">
        <f>+'4Gorcarakan ev tntesagitakan'!M46+'4Gorcarakan ev tntesagitakan'!M370+'4Gorcarakan ev tntesagitakan'!M463+'4Gorcarakan ev tntesagitakan'!M565</f>
        <v>35392.857142857145</v>
      </c>
      <c r="J186" s="22">
        <f>+'4Gorcarakan ev tntesagitakan'!N46+'4Gorcarakan ev tntesagitakan'!N370+'4Gorcarakan ev tntesagitakan'!N463+'4Gorcarakan ev tntesagitakan'!N565</f>
        <v>47000</v>
      </c>
      <c r="K186" s="35">
        <f t="shared" si="10"/>
        <v>0</v>
      </c>
      <c r="L186" s="20"/>
      <c r="M186" s="161"/>
    </row>
    <row r="187" spans="1:13" x14ac:dyDescent="0.25">
      <c r="A187" s="53">
        <v>5123</v>
      </c>
      <c r="B187" s="10" t="s">
        <v>500</v>
      </c>
      <c r="C187" s="58" t="s">
        <v>95</v>
      </c>
      <c r="D187" s="22">
        <f>+'4Gorcarakan ev tntesagitakan'!H48+'4Gorcarakan ev tntesagitakan'!H371+'4Gorcarakan ev tntesagitakan'!H409+'4Gorcarakan ev tntesagitakan'!H440+'4Gorcarakan ev tntesagitakan'!H464</f>
        <v>132759.777</v>
      </c>
      <c r="E187" s="22" t="s">
        <v>1</v>
      </c>
      <c r="F187" s="22">
        <f>+'4Gorcarakan ev tntesagitakan'!J48+'4Gorcarakan ev tntesagitakan'!J371+'4Gorcarakan ev tntesagitakan'!J409+'4Gorcarakan ev tntesagitakan'!J440+'4Gorcarakan ev tntesagitakan'!J464</f>
        <v>132759.777</v>
      </c>
      <c r="G187" s="22">
        <f>+'4Gorcarakan ev tntesagitakan'!K48+'4Gorcarakan ev tntesagitakan'!K371+'4Gorcarakan ev tntesagitakan'!K409+'4Gorcarakan ev tntesagitakan'!K440+'4Gorcarakan ev tntesagitakan'!K464</f>
        <v>74489.93573015873</v>
      </c>
      <c r="H187" s="22">
        <f>+'4Gorcarakan ev tntesagitakan'!L48+'4Gorcarakan ev tntesagitakan'!L371+'4Gorcarakan ev tntesagitakan'!L409+'4Gorcarakan ev tntesagitakan'!L440+'4Gorcarakan ev tntesagitakan'!L464</f>
        <v>74981.999222222221</v>
      </c>
      <c r="I187" s="22">
        <f>+'4Gorcarakan ev tntesagitakan'!M48+'4Gorcarakan ev tntesagitakan'!M371+'4Gorcarakan ev tntesagitakan'!M409+'4Gorcarakan ev tntesagitakan'!M440+'4Gorcarakan ev tntesagitakan'!M464</f>
        <v>103870.8881111111</v>
      </c>
      <c r="J187" s="22">
        <f>+'4Gorcarakan ev tntesagitakan'!N48+'4Gorcarakan ev tntesagitakan'!N371+'4Gorcarakan ev tntesagitakan'!N409+'4Gorcarakan ev tntesagitakan'!N440+'4Gorcarakan ev tntesagitakan'!N464</f>
        <v>132759.777</v>
      </c>
      <c r="K187" s="35">
        <f t="shared" si="10"/>
        <v>0</v>
      </c>
      <c r="L187" s="20"/>
      <c r="M187" s="161"/>
    </row>
    <row r="188" spans="1:13" ht="27" x14ac:dyDescent="0.25">
      <c r="A188" s="53">
        <v>5130</v>
      </c>
      <c r="B188" s="10" t="s">
        <v>501</v>
      </c>
      <c r="C188" s="56" t="s">
        <v>19</v>
      </c>
      <c r="D188" s="22">
        <f>SUM(D190:D193)</f>
        <v>311238.40000000002</v>
      </c>
      <c r="E188" s="22" t="s">
        <v>1</v>
      </c>
      <c r="F188" s="22">
        <f t="shared" ref="F188:J188" si="13">SUM(F190:F193)</f>
        <v>311238.40000000002</v>
      </c>
      <c r="G188" s="22">
        <f t="shared" si="13"/>
        <v>156032.05079365076</v>
      </c>
      <c r="H188" s="22">
        <f t="shared" si="13"/>
        <v>189492.36825396822</v>
      </c>
      <c r="I188" s="22">
        <f t="shared" si="13"/>
        <v>250365.38412698411</v>
      </c>
      <c r="J188" s="22">
        <f t="shared" si="13"/>
        <v>311238.40000000002</v>
      </c>
      <c r="K188" s="35">
        <f t="shared" si="10"/>
        <v>0</v>
      </c>
      <c r="L188" s="20"/>
      <c r="M188" s="161"/>
    </row>
    <row r="189" spans="1:13" x14ac:dyDescent="0.25">
      <c r="A189" s="53"/>
      <c r="B189" s="12" t="s">
        <v>155</v>
      </c>
      <c r="C189" s="56"/>
      <c r="D189" s="22"/>
      <c r="E189" s="22"/>
      <c r="F189" s="22"/>
      <c r="G189" s="22"/>
      <c r="H189" s="22"/>
      <c r="I189" s="22"/>
      <c r="J189" s="22"/>
      <c r="K189" s="35">
        <f t="shared" si="10"/>
        <v>0</v>
      </c>
      <c r="L189" s="20"/>
      <c r="M189" s="161"/>
    </row>
    <row r="190" spans="1:13" x14ac:dyDescent="0.25">
      <c r="A190" s="53">
        <v>5131</v>
      </c>
      <c r="B190" s="10" t="s">
        <v>502</v>
      </c>
      <c r="C190" s="58" t="s">
        <v>96</v>
      </c>
      <c r="D190" s="22">
        <f>'4Gorcarakan ev tntesagitakan'!H49+'4Gorcarakan ev tntesagitakan'!H407</f>
        <v>7500</v>
      </c>
      <c r="E190" s="22" t="s">
        <v>1</v>
      </c>
      <c r="F190" s="22">
        <f>'4Gorcarakan ev tntesagitakan'!J49+'4Gorcarakan ev tntesagitakan'!J407</f>
        <v>7500</v>
      </c>
      <c r="G190" s="22">
        <f>'4Gorcarakan ev tntesagitakan'!K49+'4Gorcarakan ev tntesagitakan'!K407</f>
        <v>2928.5714285714284</v>
      </c>
      <c r="H190" s="22">
        <f>'4Gorcarakan ev tntesagitakan'!L49+'4Gorcarakan ev tntesagitakan'!L407</f>
        <v>4404.7619047619046</v>
      </c>
      <c r="I190" s="22">
        <f>'4Gorcarakan ev tntesagitakan'!M49+'4Gorcarakan ev tntesagitakan'!M407</f>
        <v>5952.3809523809523</v>
      </c>
      <c r="J190" s="22">
        <f>'4Gorcarakan ev tntesagitakan'!N49+'4Gorcarakan ev tntesagitakan'!N407</f>
        <v>7500</v>
      </c>
      <c r="K190" s="35">
        <f t="shared" si="10"/>
        <v>0</v>
      </c>
      <c r="L190" s="20"/>
      <c r="M190" s="161"/>
    </row>
    <row r="191" spans="1:13" x14ac:dyDescent="0.25">
      <c r="A191" s="53">
        <v>5132</v>
      </c>
      <c r="B191" s="10" t="s">
        <v>503</v>
      </c>
      <c r="C191" s="58" t="s">
        <v>97</v>
      </c>
      <c r="D191" s="22"/>
      <c r="E191" s="22" t="s">
        <v>1</v>
      </c>
      <c r="F191" s="22"/>
      <c r="G191" s="22"/>
      <c r="H191" s="22"/>
      <c r="I191" s="22"/>
      <c r="J191" s="22"/>
      <c r="K191" s="35">
        <f t="shared" si="10"/>
        <v>0</v>
      </c>
      <c r="L191" s="20"/>
      <c r="M191" s="161"/>
    </row>
    <row r="192" spans="1:13" x14ac:dyDescent="0.25">
      <c r="A192" s="53">
        <v>5133</v>
      </c>
      <c r="B192" s="10" t="s">
        <v>504</v>
      </c>
      <c r="C192" s="58" t="s">
        <v>98</v>
      </c>
      <c r="D192" s="22"/>
      <c r="E192" s="22" t="s">
        <v>1</v>
      </c>
      <c r="F192" s="22"/>
      <c r="G192" s="22"/>
      <c r="H192" s="22"/>
      <c r="I192" s="22"/>
      <c r="J192" s="22"/>
      <c r="K192" s="35">
        <f t="shared" si="10"/>
        <v>0</v>
      </c>
      <c r="L192" s="20"/>
      <c r="M192" s="161"/>
    </row>
    <row r="193" spans="1:13" x14ac:dyDescent="0.25">
      <c r="A193" s="53">
        <v>5134</v>
      </c>
      <c r="B193" s="10" t="s">
        <v>505</v>
      </c>
      <c r="C193" s="58" t="s">
        <v>99</v>
      </c>
      <c r="D193" s="22">
        <f>'4Gorcarakan ev tntesagitakan'!H50+'4Gorcarakan ev tntesagitakan'!H99+'4Gorcarakan ev tntesagitakan'!H288+'4Gorcarakan ev tntesagitakan'!H408+'4Gorcarakan ev tntesagitakan'!H465+'4Gorcarakan ev tntesagitakan'!H600</f>
        <v>303738.40000000002</v>
      </c>
      <c r="E193" s="22" t="s">
        <v>1</v>
      </c>
      <c r="F193" s="22">
        <f>'4Gorcarakan ev tntesagitakan'!J50+'4Gorcarakan ev tntesagitakan'!J99+'4Gorcarakan ev tntesagitakan'!J288+'4Gorcarakan ev tntesagitakan'!J408+'4Gorcarakan ev tntesagitakan'!J465+'4Gorcarakan ev tntesagitakan'!J600</f>
        <v>303738.40000000002</v>
      </c>
      <c r="G193" s="22">
        <f>'4Gorcarakan ev tntesagitakan'!K50+'4Gorcarakan ev tntesagitakan'!K99+'4Gorcarakan ev tntesagitakan'!K288+'4Gorcarakan ev tntesagitakan'!K408+'4Gorcarakan ev tntesagitakan'!K465+'4Gorcarakan ev tntesagitakan'!K600</f>
        <v>153103.47936507934</v>
      </c>
      <c r="H193" s="22">
        <f>'4Gorcarakan ev tntesagitakan'!L50+'4Gorcarakan ev tntesagitakan'!L99+'4Gorcarakan ev tntesagitakan'!L288+'4Gorcarakan ev tntesagitakan'!L408+'4Gorcarakan ev tntesagitakan'!L465+'4Gorcarakan ev tntesagitakan'!L600</f>
        <v>185087.60634920633</v>
      </c>
      <c r="I193" s="22">
        <f>'4Gorcarakan ev tntesagitakan'!M50+'4Gorcarakan ev tntesagitakan'!M99+'4Gorcarakan ev tntesagitakan'!M288+'4Gorcarakan ev tntesagitakan'!M408+'4Gorcarakan ev tntesagitakan'!M465+'4Gorcarakan ev tntesagitakan'!M600</f>
        <v>244413.00317460316</v>
      </c>
      <c r="J193" s="22">
        <f>'4Gorcarakan ev tntesagitakan'!N50+'4Gorcarakan ev tntesagitakan'!N99+'4Gorcarakan ev tntesagitakan'!N288+'4Gorcarakan ev tntesagitakan'!N408+'4Gorcarakan ev tntesagitakan'!N465+'4Gorcarakan ev tntesagitakan'!N600</f>
        <v>303738.40000000002</v>
      </c>
      <c r="K193" s="35">
        <f t="shared" si="10"/>
        <v>0</v>
      </c>
      <c r="L193" s="20"/>
      <c r="M193" s="161"/>
    </row>
    <row r="194" spans="1:13" x14ac:dyDescent="0.25">
      <c r="A194" s="53">
        <v>5200</v>
      </c>
      <c r="B194" s="10" t="s">
        <v>506</v>
      </c>
      <c r="C194" s="56" t="s">
        <v>19</v>
      </c>
      <c r="D194" s="22">
        <f>SUM(D196:D199)</f>
        <v>0</v>
      </c>
      <c r="E194" s="22" t="s">
        <v>1</v>
      </c>
      <c r="F194" s="22">
        <f>SUM(F196:F199)</f>
        <v>0</v>
      </c>
      <c r="G194" s="22">
        <f>SUM(G196:G199)</f>
        <v>0</v>
      </c>
      <c r="H194" s="22">
        <f>SUM(H196:H199)</f>
        <v>0</v>
      </c>
      <c r="I194" s="22">
        <f>SUM(I196:I199)</f>
        <v>0</v>
      </c>
      <c r="J194" s="22">
        <f>SUM(J196:J199)</f>
        <v>0</v>
      </c>
      <c r="K194" s="35">
        <f t="shared" si="10"/>
        <v>0</v>
      </c>
      <c r="L194" s="20"/>
      <c r="M194" s="161"/>
    </row>
    <row r="195" spans="1:13" x14ac:dyDescent="0.25">
      <c r="A195" s="53"/>
      <c r="B195" s="12" t="s">
        <v>374</v>
      </c>
      <c r="C195" s="54"/>
      <c r="D195" s="22"/>
      <c r="E195" s="22"/>
      <c r="F195" s="22"/>
      <c r="G195" s="22"/>
      <c r="H195" s="22"/>
      <c r="I195" s="22"/>
      <c r="J195" s="22"/>
      <c r="K195" s="35">
        <f t="shared" si="10"/>
        <v>0</v>
      </c>
      <c r="L195" s="20"/>
      <c r="M195" s="161"/>
    </row>
    <row r="196" spans="1:13" ht="27" x14ac:dyDescent="0.25">
      <c r="A196" s="53">
        <v>5211</v>
      </c>
      <c r="B196" s="10" t="s">
        <v>507</v>
      </c>
      <c r="C196" s="58" t="s">
        <v>100</v>
      </c>
      <c r="D196" s="22"/>
      <c r="E196" s="22" t="s">
        <v>1</v>
      </c>
      <c r="F196" s="22"/>
      <c r="G196" s="22">
        <f>+D196/4</f>
        <v>0</v>
      </c>
      <c r="H196" s="22">
        <f>+D196/4*2</f>
        <v>0</v>
      </c>
      <c r="I196" s="22">
        <f>+D196/4*3</f>
        <v>0</v>
      </c>
      <c r="J196" s="22">
        <f>+D196</f>
        <v>0</v>
      </c>
      <c r="K196" s="35">
        <f t="shared" si="10"/>
        <v>0</v>
      </c>
      <c r="L196" s="20"/>
      <c r="M196" s="161"/>
    </row>
    <row r="197" spans="1:13" x14ac:dyDescent="0.25">
      <c r="A197" s="53">
        <v>5221</v>
      </c>
      <c r="B197" s="10" t="s">
        <v>508</v>
      </c>
      <c r="C197" s="58" t="s">
        <v>101</v>
      </c>
      <c r="D197" s="22"/>
      <c r="E197" s="22" t="s">
        <v>1</v>
      </c>
      <c r="F197" s="22"/>
      <c r="G197" s="22">
        <f>+D197/4</f>
        <v>0</v>
      </c>
      <c r="H197" s="22">
        <f>+D197/4*2</f>
        <v>0</v>
      </c>
      <c r="I197" s="22">
        <f>+D197/4*3</f>
        <v>0</v>
      </c>
      <c r="J197" s="22">
        <f>+D197</f>
        <v>0</v>
      </c>
      <c r="K197" s="35">
        <f t="shared" si="10"/>
        <v>0</v>
      </c>
      <c r="L197" s="20"/>
      <c r="M197" s="161"/>
    </row>
    <row r="198" spans="1:13" x14ac:dyDescent="0.25">
      <c r="A198" s="53">
        <v>5231</v>
      </c>
      <c r="B198" s="10" t="s">
        <v>509</v>
      </c>
      <c r="C198" s="58" t="s">
        <v>102</v>
      </c>
      <c r="D198" s="22"/>
      <c r="E198" s="22" t="s">
        <v>1</v>
      </c>
      <c r="F198" s="22"/>
      <c r="G198" s="22">
        <f>+D198/4</f>
        <v>0</v>
      </c>
      <c r="H198" s="22">
        <f>+D198/4*2</f>
        <v>0</v>
      </c>
      <c r="I198" s="22">
        <f>+D198/4*3</f>
        <v>0</v>
      </c>
      <c r="J198" s="22">
        <f>+D198</f>
        <v>0</v>
      </c>
      <c r="K198" s="35">
        <f t="shared" si="10"/>
        <v>0</v>
      </c>
      <c r="L198" s="20"/>
      <c r="M198" s="161"/>
    </row>
    <row r="199" spans="1:13" x14ac:dyDescent="0.25">
      <c r="A199" s="53">
        <v>5241</v>
      </c>
      <c r="B199" s="10" t="s">
        <v>510</v>
      </c>
      <c r="C199" s="58" t="s">
        <v>103</v>
      </c>
      <c r="D199" s="22"/>
      <c r="E199" s="22" t="s">
        <v>1</v>
      </c>
      <c r="F199" s="22"/>
      <c r="G199" s="22">
        <f>+D199/4</f>
        <v>0</v>
      </c>
      <c r="H199" s="22">
        <f>+D199/4*2</f>
        <v>0</v>
      </c>
      <c r="I199" s="22">
        <f>+D199/4*3</f>
        <v>0</v>
      </c>
      <c r="J199" s="22">
        <f>+D199</f>
        <v>0</v>
      </c>
      <c r="K199" s="35">
        <f t="shared" si="10"/>
        <v>0</v>
      </c>
      <c r="L199" s="20"/>
      <c r="M199" s="161"/>
    </row>
    <row r="200" spans="1:13" x14ac:dyDescent="0.25">
      <c r="A200" s="53">
        <v>5300</v>
      </c>
      <c r="B200" s="10" t="s">
        <v>511</v>
      </c>
      <c r="C200" s="56" t="s">
        <v>19</v>
      </c>
      <c r="D200" s="22">
        <f>SUM(D202)</f>
        <v>0</v>
      </c>
      <c r="E200" s="22" t="s">
        <v>1</v>
      </c>
      <c r="F200" s="22">
        <f>SUM(F202)</f>
        <v>0</v>
      </c>
      <c r="G200" s="22">
        <f>SUM(G202)</f>
        <v>0</v>
      </c>
      <c r="H200" s="22">
        <f>SUM(H202)</f>
        <v>0</v>
      </c>
      <c r="I200" s="22">
        <f>SUM(I202)</f>
        <v>0</v>
      </c>
      <c r="J200" s="22">
        <f>SUM(J202)</f>
        <v>0</v>
      </c>
      <c r="K200" s="35">
        <f t="shared" si="10"/>
        <v>0</v>
      </c>
      <c r="L200" s="20"/>
      <c r="M200" s="161"/>
    </row>
    <row r="201" spans="1:13" x14ac:dyDescent="0.25">
      <c r="A201" s="53"/>
      <c r="B201" s="12" t="s">
        <v>374</v>
      </c>
      <c r="C201" s="54"/>
      <c r="D201" s="22"/>
      <c r="E201" s="22"/>
      <c r="F201" s="22"/>
      <c r="G201" s="22"/>
      <c r="H201" s="22"/>
      <c r="I201" s="22"/>
      <c r="J201" s="22"/>
      <c r="K201" s="35">
        <f t="shared" si="10"/>
        <v>0</v>
      </c>
      <c r="L201" s="20"/>
      <c r="M201" s="161"/>
    </row>
    <row r="202" spans="1:13" x14ac:dyDescent="0.25">
      <c r="A202" s="53">
        <v>5311</v>
      </c>
      <c r="B202" s="10" t="s">
        <v>512</v>
      </c>
      <c r="C202" s="58" t="s">
        <v>104</v>
      </c>
      <c r="D202" s="22"/>
      <c r="E202" s="22" t="s">
        <v>1</v>
      </c>
      <c r="F202" s="22"/>
      <c r="G202" s="22">
        <f>+D202/4</f>
        <v>0</v>
      </c>
      <c r="H202" s="22">
        <f>+D202/4*2</f>
        <v>0</v>
      </c>
      <c r="I202" s="22">
        <f>+D202/4*3</f>
        <v>0</v>
      </c>
      <c r="J202" s="22">
        <f>+D202</f>
        <v>0</v>
      </c>
      <c r="K202" s="35">
        <f t="shared" si="10"/>
        <v>0</v>
      </c>
      <c r="L202" s="20"/>
      <c r="M202" s="161"/>
    </row>
    <row r="203" spans="1:13" ht="27" x14ac:dyDescent="0.25">
      <c r="A203" s="53">
        <v>5400</v>
      </c>
      <c r="B203" s="10" t="s">
        <v>513</v>
      </c>
      <c r="C203" s="56" t="s">
        <v>19</v>
      </c>
      <c r="D203" s="22">
        <f>SUM(D205:D208)</f>
        <v>0</v>
      </c>
      <c r="E203" s="22" t="s">
        <v>1</v>
      </c>
      <c r="F203" s="22">
        <f>SUM(F205:F208)</f>
        <v>0</v>
      </c>
      <c r="G203" s="22">
        <f>SUM(G205:G208)</f>
        <v>0</v>
      </c>
      <c r="H203" s="22">
        <f>SUM(H205:H208)</f>
        <v>0</v>
      </c>
      <c r="I203" s="22">
        <f>SUM(I205:I208)</f>
        <v>0</v>
      </c>
      <c r="J203" s="22">
        <f>SUM(J205:J208)</f>
        <v>0</v>
      </c>
      <c r="K203" s="35">
        <f t="shared" si="10"/>
        <v>0</v>
      </c>
      <c r="L203" s="20"/>
      <c r="M203" s="161"/>
    </row>
    <row r="204" spans="1:13" x14ac:dyDescent="0.25">
      <c r="A204" s="53"/>
      <c r="B204" s="12" t="s">
        <v>374</v>
      </c>
      <c r="C204" s="54"/>
      <c r="D204" s="22"/>
      <c r="E204" s="22"/>
      <c r="F204" s="22"/>
      <c r="G204" s="22"/>
      <c r="H204" s="22"/>
      <c r="I204" s="22"/>
      <c r="J204" s="22"/>
      <c r="K204" s="35">
        <f t="shared" si="10"/>
        <v>0</v>
      </c>
      <c r="L204" s="20"/>
      <c r="M204" s="161"/>
    </row>
    <row r="205" spans="1:13" x14ac:dyDescent="0.25">
      <c r="A205" s="53">
        <v>5411</v>
      </c>
      <c r="B205" s="10" t="s">
        <v>514</v>
      </c>
      <c r="C205" s="58" t="s">
        <v>105</v>
      </c>
      <c r="D205" s="22">
        <f>+'4Gorcarakan ev tntesagitakan'!H595</f>
        <v>0</v>
      </c>
      <c r="E205" s="22" t="s">
        <v>1</v>
      </c>
      <c r="F205" s="22">
        <f>+'4Gorcarakan ev tntesagitakan'!J595</f>
        <v>0</v>
      </c>
      <c r="G205" s="22">
        <f>+'4Gorcarakan ev tntesagitakan'!K595</f>
        <v>0</v>
      </c>
      <c r="H205" s="22">
        <f>+'4Gorcarakan ev tntesagitakan'!L595</f>
        <v>0</v>
      </c>
      <c r="I205" s="22">
        <f>+'4Gorcarakan ev tntesagitakan'!M595</f>
        <v>0</v>
      </c>
      <c r="J205" s="22">
        <f>+'4Gorcarakan ev tntesagitakan'!N595</f>
        <v>0</v>
      </c>
      <c r="K205" s="35">
        <f t="shared" si="10"/>
        <v>0</v>
      </c>
      <c r="L205" s="20"/>
      <c r="M205" s="161"/>
    </row>
    <row r="206" spans="1:13" x14ac:dyDescent="0.25">
      <c r="A206" s="53">
        <v>5421</v>
      </c>
      <c r="B206" s="10" t="s">
        <v>515</v>
      </c>
      <c r="C206" s="58" t="s">
        <v>106</v>
      </c>
      <c r="D206" s="22"/>
      <c r="E206" s="22" t="s">
        <v>1</v>
      </c>
      <c r="F206" s="22"/>
      <c r="G206" s="22"/>
      <c r="H206" s="22"/>
      <c r="I206" s="22"/>
      <c r="J206" s="22"/>
      <c r="K206" s="35">
        <f t="shared" si="10"/>
        <v>0</v>
      </c>
      <c r="L206" s="20"/>
      <c r="M206" s="161"/>
    </row>
    <row r="207" spans="1:13" x14ac:dyDescent="0.25">
      <c r="A207" s="53">
        <v>5431</v>
      </c>
      <c r="B207" s="10" t="s">
        <v>516</v>
      </c>
      <c r="C207" s="58" t="s">
        <v>107</v>
      </c>
      <c r="D207" s="22"/>
      <c r="E207" s="22" t="s">
        <v>1</v>
      </c>
      <c r="F207" s="22"/>
      <c r="G207" s="22"/>
      <c r="H207" s="22"/>
      <c r="I207" s="22"/>
      <c r="J207" s="22"/>
      <c r="K207" s="35">
        <f t="shared" si="10"/>
        <v>0</v>
      </c>
      <c r="L207" s="20"/>
      <c r="M207" s="161"/>
    </row>
    <row r="208" spans="1:13" x14ac:dyDescent="0.25">
      <c r="A208" s="53">
        <v>5441</v>
      </c>
      <c r="B208" s="12" t="s">
        <v>517</v>
      </c>
      <c r="C208" s="58" t="s">
        <v>108</v>
      </c>
      <c r="D208" s="22"/>
      <c r="E208" s="22" t="s">
        <v>1</v>
      </c>
      <c r="F208" s="22"/>
      <c r="G208" s="22"/>
      <c r="H208" s="22"/>
      <c r="I208" s="22"/>
      <c r="J208" s="22"/>
      <c r="K208" s="35">
        <f t="shared" ref="K208:K232" si="14">+D208-J208</f>
        <v>0</v>
      </c>
      <c r="L208" s="20"/>
      <c r="M208" s="161"/>
    </row>
    <row r="209" spans="1:13" s="211" customFormat="1" ht="57" customHeight="1" x14ac:dyDescent="0.25">
      <c r="A209" s="59" t="s">
        <v>109</v>
      </c>
      <c r="B209" s="67" t="s">
        <v>518</v>
      </c>
      <c r="C209" s="59" t="s">
        <v>19</v>
      </c>
      <c r="D209" s="22">
        <f>SUM(D211,D216,D224,D227)</f>
        <v>-2500000</v>
      </c>
      <c r="E209" s="22"/>
      <c r="F209" s="22">
        <f>SUM(F211,F216,F224,F227)</f>
        <v>-2500000</v>
      </c>
      <c r="G209" s="22">
        <f>SUM(G211,G216,G224,G227)</f>
        <v>-1059682.5396825401</v>
      </c>
      <c r="H209" s="22">
        <f>SUM(H211,H216,H224,H227)</f>
        <v>-1250000</v>
      </c>
      <c r="I209" s="22">
        <f>SUM(I211,I216,I224,I227)</f>
        <v>-1875000</v>
      </c>
      <c r="J209" s="22">
        <f>SUM(J211,J216,J224,J227)</f>
        <v>-2500000</v>
      </c>
      <c r="K209" s="35">
        <f t="shared" si="14"/>
        <v>0</v>
      </c>
      <c r="L209" s="20"/>
      <c r="M209" s="161"/>
    </row>
    <row r="210" spans="1:13" s="211" customFormat="1" ht="44.25" customHeight="1" x14ac:dyDescent="0.25">
      <c r="A210" s="59"/>
      <c r="B210" s="15" t="s">
        <v>153</v>
      </c>
      <c r="C210" s="59"/>
      <c r="D210" s="22"/>
      <c r="E210" s="22"/>
      <c r="F210" s="22"/>
      <c r="G210" s="22"/>
      <c r="H210" s="22"/>
      <c r="I210" s="22"/>
      <c r="J210" s="22"/>
      <c r="K210" s="35">
        <f t="shared" si="14"/>
        <v>0</v>
      </c>
      <c r="L210" s="20"/>
      <c r="M210" s="161"/>
    </row>
    <row r="211" spans="1:13" ht="33" x14ac:dyDescent="0.25">
      <c r="A211" s="60" t="s">
        <v>111</v>
      </c>
      <c r="B211" s="68" t="s">
        <v>519</v>
      </c>
      <c r="C211" s="61" t="s">
        <v>19</v>
      </c>
      <c r="D211" s="22">
        <f>SUM(D213:D215)</f>
        <v>-441000</v>
      </c>
      <c r="E211" s="22" t="s">
        <v>110</v>
      </c>
      <c r="F211" s="22">
        <f>SUM(F213:F215)</f>
        <v>-441000</v>
      </c>
      <c r="G211" s="22">
        <f>+G213+G215</f>
        <v>-171000</v>
      </c>
      <c r="H211" s="22">
        <f>+H213+H215</f>
        <v>-220500</v>
      </c>
      <c r="I211" s="22">
        <f>+I213+I215</f>
        <v>-330750</v>
      </c>
      <c r="J211" s="22">
        <f>+J213+J215</f>
        <v>-441000</v>
      </c>
      <c r="K211" s="35">
        <f t="shared" si="14"/>
        <v>0</v>
      </c>
      <c r="L211" s="20"/>
      <c r="M211" s="161"/>
    </row>
    <row r="212" spans="1:13" ht="44.25" customHeight="1" x14ac:dyDescent="0.25">
      <c r="A212" s="60"/>
      <c r="B212" s="15" t="s">
        <v>153</v>
      </c>
      <c r="C212" s="61"/>
      <c r="D212" s="22"/>
      <c r="E212" s="22"/>
      <c r="F212" s="22"/>
      <c r="G212" s="22"/>
      <c r="H212" s="22"/>
      <c r="I212" s="22"/>
      <c r="J212" s="22"/>
      <c r="K212" s="35">
        <f t="shared" si="14"/>
        <v>0</v>
      </c>
      <c r="L212" s="20"/>
      <c r="M212" s="161"/>
    </row>
    <row r="213" spans="1:13" ht="37.5" customHeight="1" x14ac:dyDescent="0.25">
      <c r="A213" s="60" t="s">
        <v>112</v>
      </c>
      <c r="B213" s="15" t="s">
        <v>520</v>
      </c>
      <c r="C213" s="60" t="s">
        <v>113</v>
      </c>
      <c r="D213" s="22"/>
      <c r="E213" s="22" t="s">
        <v>0</v>
      </c>
      <c r="F213" s="22">
        <f>+D213</f>
        <v>0</v>
      </c>
      <c r="G213" s="22">
        <f>+D213/4</f>
        <v>0</v>
      </c>
      <c r="H213" s="22">
        <f>+D213/4*2</f>
        <v>0</v>
      </c>
      <c r="I213" s="22">
        <f>+D213/4*3</f>
        <v>0</v>
      </c>
      <c r="J213" s="22">
        <f>+D213</f>
        <v>0</v>
      </c>
      <c r="K213" s="35">
        <f t="shared" si="14"/>
        <v>0</v>
      </c>
      <c r="L213" s="20"/>
      <c r="M213" s="161"/>
    </row>
    <row r="214" spans="1:13" s="212" customFormat="1" ht="14.25" x14ac:dyDescent="0.25">
      <c r="A214" s="60" t="s">
        <v>114</v>
      </c>
      <c r="B214" s="15" t="s">
        <v>521</v>
      </c>
      <c r="C214" s="60" t="s">
        <v>115</v>
      </c>
      <c r="D214" s="22">
        <f>SUM(E214:F214)</f>
        <v>0</v>
      </c>
      <c r="E214" s="22" t="s">
        <v>0</v>
      </c>
      <c r="F214" s="238"/>
      <c r="G214" s="22">
        <f t="shared" ref="G214:G216" si="15">+D214/4</f>
        <v>0</v>
      </c>
      <c r="H214" s="22">
        <f t="shared" ref="H214:H216" si="16">+D214/4*2</f>
        <v>0</v>
      </c>
      <c r="I214" s="22">
        <f t="shared" ref="I214:I216" si="17">+D214/4*3</f>
        <v>0</v>
      </c>
      <c r="J214" s="22">
        <f>+D214</f>
        <v>0</v>
      </c>
      <c r="K214" s="35">
        <f t="shared" si="14"/>
        <v>0</v>
      </c>
      <c r="L214" s="20"/>
      <c r="M214" s="161"/>
    </row>
    <row r="215" spans="1:13" ht="27" x14ac:dyDescent="0.25">
      <c r="A215" s="21" t="s">
        <v>116</v>
      </c>
      <c r="B215" s="15" t="s">
        <v>522</v>
      </c>
      <c r="C215" s="61" t="s">
        <v>117</v>
      </c>
      <c r="D215" s="22">
        <f>+F215</f>
        <v>-441000</v>
      </c>
      <c r="E215" s="22" t="s">
        <v>110</v>
      </c>
      <c r="F215" s="22">
        <v>-441000</v>
      </c>
      <c r="G215" s="22">
        <f>-110250-60750</f>
        <v>-171000</v>
      </c>
      <c r="H215" s="22">
        <f t="shared" si="16"/>
        <v>-220500</v>
      </c>
      <c r="I215" s="22">
        <f t="shared" si="17"/>
        <v>-330750</v>
      </c>
      <c r="J215" s="152">
        <f t="shared" ref="J215" si="18">+D215</f>
        <v>-441000</v>
      </c>
      <c r="K215" s="35">
        <f t="shared" si="14"/>
        <v>0</v>
      </c>
      <c r="L215" s="20"/>
      <c r="M215" s="161"/>
    </row>
    <row r="216" spans="1:13" ht="33" x14ac:dyDescent="0.25">
      <c r="A216" s="21" t="s">
        <v>118</v>
      </c>
      <c r="B216" s="68" t="s">
        <v>523</v>
      </c>
      <c r="C216" s="61" t="s">
        <v>19</v>
      </c>
      <c r="D216" s="22">
        <f>SUM(D218:D219)</f>
        <v>0</v>
      </c>
      <c r="E216" s="22" t="s">
        <v>110</v>
      </c>
      <c r="F216" s="22">
        <f>SUM(F218:F219)</f>
        <v>0</v>
      </c>
      <c r="G216" s="22">
        <f t="shared" si="15"/>
        <v>0</v>
      </c>
      <c r="H216" s="22">
        <f t="shared" si="16"/>
        <v>0</v>
      </c>
      <c r="I216" s="22">
        <f t="shared" si="17"/>
        <v>0</v>
      </c>
      <c r="J216" s="22">
        <f>SUM(J218:J219)</f>
        <v>0</v>
      </c>
      <c r="K216" s="35">
        <f t="shared" si="14"/>
        <v>0</v>
      </c>
      <c r="L216" s="20"/>
      <c r="M216" s="161"/>
    </row>
    <row r="217" spans="1:13" x14ac:dyDescent="0.25">
      <c r="A217" s="21"/>
      <c r="B217" s="15" t="s">
        <v>153</v>
      </c>
      <c r="C217" s="61"/>
      <c r="D217" s="22"/>
      <c r="E217" s="22"/>
      <c r="F217" s="22"/>
      <c r="G217" s="22"/>
      <c r="H217" s="22"/>
      <c r="I217" s="22"/>
      <c r="J217" s="22"/>
      <c r="K217" s="35">
        <f t="shared" si="14"/>
        <v>0</v>
      </c>
      <c r="L217" s="20"/>
      <c r="M217" s="161"/>
    </row>
    <row r="218" spans="1:13" s="213" customFormat="1" ht="31.5" customHeight="1" x14ac:dyDescent="0.25">
      <c r="A218" s="65" t="s">
        <v>119</v>
      </c>
      <c r="B218" s="15" t="s">
        <v>524</v>
      </c>
      <c r="C218" s="60" t="s">
        <v>120</v>
      </c>
      <c r="D218" s="66">
        <f>SUM(E218:F218)</f>
        <v>0</v>
      </c>
      <c r="E218" s="66" t="s">
        <v>110</v>
      </c>
      <c r="F218" s="66"/>
      <c r="G218" s="22">
        <f>+D218/4</f>
        <v>0</v>
      </c>
      <c r="H218" s="22">
        <f>+D218/4*2</f>
        <v>0</v>
      </c>
      <c r="I218" s="22">
        <f>+D218/4*3</f>
        <v>0</v>
      </c>
      <c r="J218" s="22">
        <f>+D218</f>
        <v>0</v>
      </c>
      <c r="K218" s="35">
        <f t="shared" si="14"/>
        <v>0</v>
      </c>
      <c r="L218" s="20"/>
      <c r="M218" s="161"/>
    </row>
    <row r="219" spans="1:13" ht="33" customHeight="1" x14ac:dyDescent="0.25">
      <c r="A219" s="21" t="s">
        <v>121</v>
      </c>
      <c r="B219" s="15" t="s">
        <v>525</v>
      </c>
      <c r="C219" s="61" t="s">
        <v>19</v>
      </c>
      <c r="D219" s="22">
        <f>SUM(D221:D223)</f>
        <v>0</v>
      </c>
      <c r="E219" s="22" t="s">
        <v>110</v>
      </c>
      <c r="F219" s="22">
        <f>SUM(F221:F223)</f>
        <v>0</v>
      </c>
      <c r="G219" s="22">
        <f>+D219/4</f>
        <v>0</v>
      </c>
      <c r="H219" s="22">
        <f>+D219/4*2</f>
        <v>0</v>
      </c>
      <c r="I219" s="22">
        <f>+D219/4*3</f>
        <v>0</v>
      </c>
      <c r="J219" s="22">
        <f>SUM(J221:J223)</f>
        <v>0</v>
      </c>
      <c r="K219" s="35">
        <f t="shared" si="14"/>
        <v>0</v>
      </c>
      <c r="L219" s="20"/>
      <c r="M219" s="161"/>
    </row>
    <row r="220" spans="1:13" x14ac:dyDescent="0.25">
      <c r="A220" s="21"/>
      <c r="B220" s="15" t="s">
        <v>155</v>
      </c>
      <c r="C220" s="61"/>
      <c r="D220" s="22"/>
      <c r="E220" s="22"/>
      <c r="F220" s="22"/>
      <c r="G220" s="22"/>
      <c r="H220" s="22"/>
      <c r="I220" s="22"/>
      <c r="J220" s="22"/>
      <c r="K220" s="35">
        <f t="shared" si="14"/>
        <v>0</v>
      </c>
      <c r="L220" s="20"/>
      <c r="M220" s="161"/>
    </row>
    <row r="221" spans="1:13" x14ac:dyDescent="0.25">
      <c r="A221" s="21" t="s">
        <v>122</v>
      </c>
      <c r="B221" s="15" t="s">
        <v>526</v>
      </c>
      <c r="C221" s="60" t="s">
        <v>123</v>
      </c>
      <c r="D221" s="22">
        <f>SUM(E221:F221)</f>
        <v>0</v>
      </c>
      <c r="E221" s="22" t="s">
        <v>0</v>
      </c>
      <c r="F221" s="22"/>
      <c r="G221" s="22">
        <f>+D221/4</f>
        <v>0</v>
      </c>
      <c r="H221" s="22">
        <f>+D221/4*2</f>
        <v>0</v>
      </c>
      <c r="I221" s="22">
        <f>+D221/4*3</f>
        <v>0</v>
      </c>
      <c r="J221" s="22">
        <f>+D221</f>
        <v>0</v>
      </c>
      <c r="K221" s="35">
        <f t="shared" si="14"/>
        <v>0</v>
      </c>
      <c r="L221" s="20"/>
      <c r="M221" s="161"/>
    </row>
    <row r="222" spans="1:13" ht="30.75" customHeight="1" x14ac:dyDescent="0.25">
      <c r="A222" s="62" t="s">
        <v>124</v>
      </c>
      <c r="B222" s="15" t="s">
        <v>527</v>
      </c>
      <c r="C222" s="61" t="s">
        <v>125</v>
      </c>
      <c r="D222" s="22">
        <f>SUM(E222:F222)</f>
        <v>0</v>
      </c>
      <c r="E222" s="22" t="s">
        <v>110</v>
      </c>
      <c r="F222" s="22"/>
      <c r="G222" s="22">
        <f>+D222/4</f>
        <v>0</v>
      </c>
      <c r="H222" s="22">
        <f>+D222/4*2</f>
        <v>0</v>
      </c>
      <c r="I222" s="22">
        <f>+D222/4*3</f>
        <v>0</v>
      </c>
      <c r="J222" s="22">
        <f>+D222</f>
        <v>0</v>
      </c>
      <c r="K222" s="35">
        <f t="shared" si="14"/>
        <v>0</v>
      </c>
      <c r="L222" s="20"/>
      <c r="M222" s="161"/>
    </row>
    <row r="223" spans="1:13" ht="33" customHeight="1" x14ac:dyDescent="0.25">
      <c r="A223" s="21" t="s">
        <v>126</v>
      </c>
      <c r="B223" s="8" t="s">
        <v>528</v>
      </c>
      <c r="C223" s="61" t="s">
        <v>127</v>
      </c>
      <c r="D223" s="22">
        <f>SUM(E223:F223)</f>
        <v>0</v>
      </c>
      <c r="E223" s="22" t="s">
        <v>110</v>
      </c>
      <c r="F223" s="22"/>
      <c r="G223" s="22">
        <f>+D223/4</f>
        <v>0</v>
      </c>
      <c r="H223" s="22">
        <f>+D223/4*2</f>
        <v>0</v>
      </c>
      <c r="I223" s="22">
        <f>+D223/4*3</f>
        <v>0</v>
      </c>
      <c r="J223" s="22">
        <f>+D223</f>
        <v>0</v>
      </c>
      <c r="K223" s="35">
        <f t="shared" si="14"/>
        <v>0</v>
      </c>
      <c r="L223" s="20"/>
      <c r="M223" s="161"/>
    </row>
    <row r="224" spans="1:13" ht="33" x14ac:dyDescent="0.25">
      <c r="A224" s="21" t="s">
        <v>128</v>
      </c>
      <c r="B224" s="68" t="s">
        <v>529</v>
      </c>
      <c r="C224" s="61" t="s">
        <v>19</v>
      </c>
      <c r="D224" s="22">
        <f>SUM(D226)</f>
        <v>0</v>
      </c>
      <c r="E224" s="22" t="s">
        <v>110</v>
      </c>
      <c r="F224" s="22">
        <f>SUM(F226)</f>
        <v>0</v>
      </c>
      <c r="G224" s="22">
        <f>SUM(G226)</f>
        <v>0</v>
      </c>
      <c r="H224" s="22">
        <f>SUM(H226)</f>
        <v>0</v>
      </c>
      <c r="I224" s="22">
        <f>SUM(I226)</f>
        <v>0</v>
      </c>
      <c r="J224" s="22">
        <f>SUM(J226)</f>
        <v>0</v>
      </c>
      <c r="K224" s="35">
        <f t="shared" si="14"/>
        <v>0</v>
      </c>
      <c r="L224" s="20"/>
      <c r="M224" s="161"/>
    </row>
    <row r="225" spans="1:13" x14ac:dyDescent="0.25">
      <c r="A225" s="21"/>
      <c r="B225" s="15" t="s">
        <v>153</v>
      </c>
      <c r="C225" s="61"/>
      <c r="D225" s="22"/>
      <c r="E225" s="22"/>
      <c r="F225" s="22"/>
      <c r="G225" s="22"/>
      <c r="H225" s="22"/>
      <c r="I225" s="22"/>
      <c r="J225" s="22"/>
      <c r="K225" s="35">
        <f t="shared" si="14"/>
        <v>0</v>
      </c>
      <c r="L225" s="20"/>
      <c r="M225" s="161"/>
    </row>
    <row r="226" spans="1:13" x14ac:dyDescent="0.25">
      <c r="A226" s="62" t="s">
        <v>129</v>
      </c>
      <c r="B226" s="15" t="s">
        <v>530</v>
      </c>
      <c r="C226" s="59" t="s">
        <v>130</v>
      </c>
      <c r="D226" s="22">
        <f>SUM(E226:F226)</f>
        <v>0</v>
      </c>
      <c r="E226" s="22" t="s">
        <v>110</v>
      </c>
      <c r="F226" s="22"/>
      <c r="G226" s="22">
        <f>+D226/4</f>
        <v>0</v>
      </c>
      <c r="H226" s="22">
        <f>+D226/4*2</f>
        <v>0</v>
      </c>
      <c r="I226" s="22">
        <f>+D226/4*3</f>
        <v>0</v>
      </c>
      <c r="J226" s="22">
        <f>+D226</f>
        <v>0</v>
      </c>
      <c r="K226" s="35">
        <f t="shared" si="14"/>
        <v>0</v>
      </c>
      <c r="L226" s="20"/>
      <c r="M226" s="161"/>
    </row>
    <row r="227" spans="1:13" ht="49.5" x14ac:dyDescent="0.25">
      <c r="A227" s="21" t="s">
        <v>131</v>
      </c>
      <c r="B227" s="68" t="s">
        <v>531</v>
      </c>
      <c r="C227" s="61" t="s">
        <v>19</v>
      </c>
      <c r="D227" s="22">
        <f>SUM(D229:D232)</f>
        <v>-2059000</v>
      </c>
      <c r="E227" s="22" t="s">
        <v>110</v>
      </c>
      <c r="F227" s="22">
        <f>SUM(F229:F232)</f>
        <v>-2059000</v>
      </c>
      <c r="G227" s="22">
        <f>SUM(G229:G232)</f>
        <v>-888682.53968253999</v>
      </c>
      <c r="H227" s="22">
        <f>SUM(H229:H232)</f>
        <v>-1029500</v>
      </c>
      <c r="I227" s="22">
        <f>SUM(I229:I232)</f>
        <v>-1544250</v>
      </c>
      <c r="J227" s="22">
        <f>SUM(J229:J232)</f>
        <v>-2059000</v>
      </c>
      <c r="K227" s="35">
        <f t="shared" si="14"/>
        <v>0</v>
      </c>
      <c r="L227" s="20"/>
      <c r="M227" s="161"/>
    </row>
    <row r="228" spans="1:13" x14ac:dyDescent="0.25">
      <c r="A228" s="21"/>
      <c r="B228" s="15" t="s">
        <v>153</v>
      </c>
      <c r="C228" s="61"/>
      <c r="D228" s="22"/>
      <c r="E228" s="22"/>
      <c r="F228" s="22"/>
      <c r="G228" s="22"/>
      <c r="H228" s="22"/>
      <c r="I228" s="22"/>
      <c r="J228" s="22"/>
      <c r="K228" s="35">
        <f t="shared" si="14"/>
        <v>0</v>
      </c>
      <c r="L228" s="20"/>
      <c r="M228" s="161"/>
    </row>
    <row r="229" spans="1:13" x14ac:dyDescent="0.25">
      <c r="A229" s="21" t="s">
        <v>132</v>
      </c>
      <c r="B229" s="15" t="s">
        <v>532</v>
      </c>
      <c r="C229" s="60" t="s">
        <v>133</v>
      </c>
      <c r="D229" s="22">
        <f>+F229</f>
        <v>-2059000</v>
      </c>
      <c r="E229" s="22" t="s">
        <v>110</v>
      </c>
      <c r="F229" s="22">
        <f>-659000-1400000</f>
        <v>-2059000</v>
      </c>
      <c r="G229" s="22">
        <f>-834682.53968254-54000</f>
        <v>-888682.53968253999</v>
      </c>
      <c r="H229" s="22">
        <f t="shared" ref="H229" si="19">+D229/4*2</f>
        <v>-1029500</v>
      </c>
      <c r="I229" s="22">
        <f t="shared" ref="I229" si="20">+D229/4*3</f>
        <v>-1544250</v>
      </c>
      <c r="J229" s="152">
        <f t="shared" ref="J229" si="21">+D229</f>
        <v>-2059000</v>
      </c>
      <c r="K229" s="35">
        <f t="shared" si="14"/>
        <v>0</v>
      </c>
      <c r="L229" s="20"/>
      <c r="M229" s="161"/>
    </row>
    <row r="230" spans="1:13" x14ac:dyDescent="0.25">
      <c r="A230" s="62" t="s">
        <v>134</v>
      </c>
      <c r="B230" s="15" t="s">
        <v>533</v>
      </c>
      <c r="C230" s="59" t="s">
        <v>135</v>
      </c>
      <c r="D230" s="22">
        <f>SUM(E230:F230)</f>
        <v>0</v>
      </c>
      <c r="E230" s="22" t="s">
        <v>110</v>
      </c>
      <c r="F230" s="22"/>
      <c r="G230" s="22">
        <f>+D230/4</f>
        <v>0</v>
      </c>
      <c r="H230" s="22">
        <f>+D230/4*2</f>
        <v>0</v>
      </c>
      <c r="I230" s="22">
        <f>+D230/4*3</f>
        <v>0</v>
      </c>
      <c r="J230" s="22">
        <f>+D230</f>
        <v>0</v>
      </c>
      <c r="K230" s="35">
        <f t="shared" si="14"/>
        <v>0</v>
      </c>
      <c r="L230" s="20"/>
      <c r="M230" s="161"/>
    </row>
    <row r="231" spans="1:13" ht="36.75" customHeight="1" x14ac:dyDescent="0.25">
      <c r="A231" s="21" t="s">
        <v>136</v>
      </c>
      <c r="B231" s="15" t="s">
        <v>534</v>
      </c>
      <c r="C231" s="61" t="s">
        <v>137</v>
      </c>
      <c r="D231" s="22">
        <f>SUM(E231:F231)</f>
        <v>0</v>
      </c>
      <c r="E231" s="22" t="s">
        <v>110</v>
      </c>
      <c r="F231" s="22"/>
      <c r="G231" s="22">
        <f>+D231/4</f>
        <v>0</v>
      </c>
      <c r="H231" s="22">
        <f>+D231/4*2</f>
        <v>0</v>
      </c>
      <c r="I231" s="22">
        <f>+D231/4*3</f>
        <v>0</v>
      </c>
      <c r="J231" s="22">
        <f>+D231</f>
        <v>0</v>
      </c>
      <c r="K231" s="35">
        <f t="shared" si="14"/>
        <v>0</v>
      </c>
      <c r="L231" s="20"/>
      <c r="M231" s="161"/>
    </row>
    <row r="232" spans="1:13" ht="36" customHeight="1" x14ac:dyDescent="0.25">
      <c r="A232" s="21" t="s">
        <v>138</v>
      </c>
      <c r="B232" s="15" t="s">
        <v>535</v>
      </c>
      <c r="C232" s="61" t="s">
        <v>139</v>
      </c>
      <c r="D232" s="22">
        <f>SUM(E232:F232)</f>
        <v>0</v>
      </c>
      <c r="E232" s="22" t="s">
        <v>110</v>
      </c>
      <c r="F232" s="22"/>
      <c r="G232" s="22">
        <f>+D232/4</f>
        <v>0</v>
      </c>
      <c r="H232" s="22">
        <f>+D232/4*2</f>
        <v>0</v>
      </c>
      <c r="I232" s="22">
        <f>+D232/4*3</f>
        <v>0</v>
      </c>
      <c r="J232" s="22">
        <f>+D232</f>
        <v>0</v>
      </c>
      <c r="K232" s="35">
        <f t="shared" si="14"/>
        <v>0</v>
      </c>
      <c r="L232" s="20"/>
      <c r="M232" s="161"/>
    </row>
    <row r="236" spans="1:13" x14ac:dyDescent="0.25">
      <c r="G236" s="161"/>
      <c r="H236" s="161"/>
      <c r="I236" s="161"/>
    </row>
  </sheetData>
  <protectedRanges>
    <protectedRange sqref="E107" name="Range18"/>
    <protectedRange sqref="F221 F213:F214 F218 D212:J212 D220:J220 D217:J217 D210:J210" name="Range15"/>
    <protectedRange sqref="D177:F177 D179:F179 D189:F189 D184:F184 D175:F175" name="Range13"/>
    <protectedRange sqref="E149 E153 E144 E155:E156 D146:F146 D148:F148 D152:F152 D143:F143" name="Range11"/>
    <protectedRange sqref="D113:E113 E116:E119 E121:E123 D115:E115 D120:F120 D124:F124 G118:J118" name="Range9"/>
    <protectedRange sqref="E93 E97 D101:F101 D99:F99 D95:F95 D91:F91" name="Range7"/>
    <protectedRange sqref="E77 E69:E70 D76:F76 D64:F64 D74:F74" name="Range5"/>
    <protectedRange sqref="E45 E29:F29 D33 D31:F31 D42:F42 D28:F28" name="Range3"/>
    <protectedRange sqref="E23 D20:F20 D25:F25 D14:F14 D16:F16 D18:F18" name="Range1"/>
    <protectedRange sqref="E48 E52:E53 D57:F57 D60:F60 D47:F47 E50" name="Range4"/>
    <protectedRange sqref="E85:E87 E81:E82 D89:F89 D84:F84 D80:F80" name="Range6"/>
    <protectedRange sqref="E102:E103 E111 E106 D109:E109 D105:F105" name="Range8"/>
    <protectedRange sqref="E125:E129 E134:E135 E138 D133:F133 D137:F137 D131:F131" name="Range10"/>
    <protectedRange sqref="E166 E159 E173 E162:E163 D168:F168 D161:F161 D165:F165 D171:J171 D158:F158" name="Range12"/>
    <protectedRange sqref="F196:F199 F206:F208 D201:F201 D195:F195 D204:F204" name="Range14"/>
    <protectedRange sqref="F222:F223 F229:F232 F226 D225:J225 D228:F228" name="Range16"/>
    <protectedRange sqref="E26" name="Range17"/>
    <protectedRange sqref="F202" name="Range21"/>
  </protectedRanges>
  <autoFilter ref="A12:Q232" xr:uid="{00000000-0009-0000-0000-000002000000}"/>
  <mergeCells count="16">
    <mergeCell ref="G1:I1"/>
    <mergeCell ref="C1:F1"/>
    <mergeCell ref="C2:F2"/>
    <mergeCell ref="G2:I2"/>
    <mergeCell ref="G3:I3"/>
    <mergeCell ref="A7:J7"/>
    <mergeCell ref="A6:G6"/>
    <mergeCell ref="G10:J10"/>
    <mergeCell ref="E9:F9"/>
    <mergeCell ref="E10:F10"/>
    <mergeCell ref="D10:D11"/>
    <mergeCell ref="A10:A11"/>
    <mergeCell ref="B10:C11"/>
    <mergeCell ref="G4:I4"/>
    <mergeCell ref="C3:F3"/>
    <mergeCell ref="C4:F4"/>
  </mergeCells>
  <pageMargins left="0.19685039370078741" right="0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A9" sqref="A9:I9"/>
    </sheetView>
  </sheetViews>
  <sheetFormatPr defaultRowHeight="12.75" x14ac:dyDescent="0.2"/>
  <cols>
    <col min="1" max="1" width="5" style="96" customWidth="1"/>
    <col min="2" max="2" width="36.42578125" style="96" customWidth="1"/>
    <col min="3" max="3" width="13.42578125" style="96" customWidth="1"/>
    <col min="4" max="4" width="13.7109375" style="96" customWidth="1"/>
    <col min="5" max="5" width="13.85546875" style="96" customWidth="1"/>
    <col min="6" max="9" width="13.42578125" style="96" customWidth="1"/>
    <col min="10" max="16384" width="9.140625" style="96"/>
  </cols>
  <sheetData>
    <row r="1" spans="1:9" s="146" customFormat="1" ht="13.5" customHeight="1" x14ac:dyDescent="0.2">
      <c r="A1" s="145"/>
      <c r="B1" s="92"/>
      <c r="C1" s="92"/>
      <c r="D1" s="92"/>
      <c r="E1" s="92"/>
      <c r="F1" s="119"/>
      <c r="G1" s="275" t="s">
        <v>875</v>
      </c>
      <c r="H1" s="275"/>
      <c r="I1" s="275"/>
    </row>
    <row r="2" spans="1:9" s="146" customFormat="1" ht="13.5" customHeight="1" x14ac:dyDescent="0.25">
      <c r="A2" s="145"/>
      <c r="B2" s="92"/>
      <c r="C2" s="92"/>
      <c r="D2" s="92"/>
      <c r="E2" s="92"/>
      <c r="F2" s="275" t="s">
        <v>600</v>
      </c>
      <c r="G2" s="275"/>
      <c r="H2" s="275"/>
      <c r="I2" s="275"/>
    </row>
    <row r="3" spans="1:9" s="146" customFormat="1" ht="13.5" customHeight="1" x14ac:dyDescent="0.25">
      <c r="A3" s="145"/>
      <c r="B3" s="92"/>
      <c r="C3" s="92"/>
      <c r="D3" s="92"/>
      <c r="E3" s="92"/>
      <c r="F3" s="275" t="s">
        <v>874</v>
      </c>
      <c r="G3" s="275"/>
      <c r="H3" s="275"/>
      <c r="I3" s="275"/>
    </row>
    <row r="4" spans="1:9" s="146" customFormat="1" ht="27" customHeight="1" x14ac:dyDescent="0.25">
      <c r="A4" s="145"/>
      <c r="B4" s="92"/>
      <c r="C4" s="92"/>
      <c r="D4" s="92"/>
      <c r="E4" s="92"/>
      <c r="F4" s="276" t="s">
        <v>876</v>
      </c>
      <c r="G4" s="276"/>
      <c r="H4" s="276"/>
      <c r="I4" s="276"/>
    </row>
    <row r="5" spans="1:9" s="146" customFormat="1" ht="13.5" customHeight="1" x14ac:dyDescent="0.25">
      <c r="A5" s="145"/>
      <c r="B5" s="92"/>
      <c r="C5" s="92"/>
      <c r="D5" s="92"/>
      <c r="E5" s="92"/>
      <c r="F5" s="92"/>
      <c r="G5" s="92"/>
      <c r="H5" s="92"/>
      <c r="I5" s="92"/>
    </row>
    <row r="6" spans="1:9" s="146" customFormat="1" ht="13.5" customHeight="1" x14ac:dyDescent="0.25">
      <c r="A6" s="145"/>
      <c r="B6" s="92"/>
      <c r="C6" s="92"/>
      <c r="D6" s="92"/>
      <c r="E6" s="92"/>
      <c r="F6" s="92"/>
      <c r="G6" s="92"/>
      <c r="H6" s="92"/>
      <c r="I6" s="92"/>
    </row>
    <row r="7" spans="1:9" s="146" customFormat="1" ht="13.5" customHeight="1" x14ac:dyDescent="0.25">
      <c r="A7" s="145"/>
      <c r="B7" s="92"/>
      <c r="C7" s="92"/>
      <c r="D7" s="92"/>
      <c r="E7" s="92"/>
      <c r="F7" s="276"/>
      <c r="G7" s="276"/>
      <c r="H7" s="276"/>
      <c r="I7" s="276"/>
    </row>
    <row r="8" spans="1:9" ht="13.5" x14ac:dyDescent="0.25">
      <c r="E8" s="290"/>
      <c r="F8" s="290"/>
      <c r="G8" s="290"/>
      <c r="H8" s="290"/>
      <c r="I8" s="290"/>
    </row>
    <row r="9" spans="1:9" ht="16.5" x14ac:dyDescent="0.3">
      <c r="A9" s="291" t="s">
        <v>754</v>
      </c>
      <c r="B9" s="291"/>
      <c r="C9" s="291"/>
      <c r="D9" s="291"/>
      <c r="E9" s="291"/>
      <c r="F9" s="291"/>
      <c r="G9" s="291"/>
      <c r="H9" s="291"/>
      <c r="I9" s="291"/>
    </row>
    <row r="10" spans="1:9" ht="42" customHeight="1" x14ac:dyDescent="0.2">
      <c r="A10" s="292" t="s">
        <v>755</v>
      </c>
      <c r="B10" s="292"/>
      <c r="C10" s="292"/>
      <c r="D10" s="292"/>
      <c r="E10" s="292"/>
      <c r="F10" s="292"/>
      <c r="G10" s="292"/>
      <c r="H10" s="292"/>
      <c r="I10" s="292"/>
    </row>
    <row r="11" spans="1:9" ht="30" customHeight="1" thickBot="1" x14ac:dyDescent="0.35">
      <c r="A11" s="3"/>
      <c r="B11" s="98"/>
      <c r="C11" s="98"/>
      <c r="D11" s="277" t="s">
        <v>751</v>
      </c>
      <c r="E11" s="277"/>
    </row>
    <row r="12" spans="1:9" ht="13.5" customHeight="1" thickBot="1" x14ac:dyDescent="0.35">
      <c r="A12" s="278" t="s">
        <v>756</v>
      </c>
      <c r="B12" s="281"/>
      <c r="C12" s="284" t="s">
        <v>695</v>
      </c>
      <c r="D12" s="284"/>
      <c r="E12" s="285"/>
      <c r="F12" s="286" t="s">
        <v>367</v>
      </c>
      <c r="G12" s="287"/>
      <c r="H12" s="287"/>
      <c r="I12" s="288"/>
    </row>
    <row r="13" spans="1:9" ht="30" customHeight="1" thickBot="1" x14ac:dyDescent="0.35">
      <c r="A13" s="279"/>
      <c r="B13" s="282"/>
      <c r="C13" s="100" t="s">
        <v>365</v>
      </c>
      <c r="D13" s="289" t="s">
        <v>757</v>
      </c>
      <c r="E13" s="285"/>
      <c r="F13" s="101" t="s">
        <v>186</v>
      </c>
      <c r="G13" s="101" t="s">
        <v>187</v>
      </c>
      <c r="H13" s="101" t="s">
        <v>188</v>
      </c>
      <c r="I13" s="101" t="s">
        <v>189</v>
      </c>
    </row>
    <row r="14" spans="1:9" ht="39.75" customHeight="1" thickBot="1" x14ac:dyDescent="0.35">
      <c r="A14" s="280"/>
      <c r="B14" s="283"/>
      <c r="C14" s="103" t="s">
        <v>758</v>
      </c>
      <c r="D14" s="104" t="s">
        <v>149</v>
      </c>
      <c r="E14" s="104" t="s">
        <v>150</v>
      </c>
      <c r="F14" s="99">
        <v>7</v>
      </c>
      <c r="G14" s="69">
        <v>8</v>
      </c>
      <c r="H14" s="69">
        <v>9</v>
      </c>
      <c r="I14" s="69">
        <v>10</v>
      </c>
    </row>
    <row r="15" spans="1:9" ht="20.25" customHeight="1" thickBot="1" x14ac:dyDescent="0.3">
      <c r="A15" s="105">
        <v>1</v>
      </c>
      <c r="B15" s="105">
        <v>2</v>
      </c>
      <c r="C15" s="102">
        <v>3</v>
      </c>
      <c r="D15" s="106">
        <v>4</v>
      </c>
      <c r="E15" s="107">
        <v>5</v>
      </c>
      <c r="F15" s="13"/>
      <c r="G15" s="13"/>
      <c r="H15" s="13"/>
      <c r="I15" s="13"/>
    </row>
    <row r="16" spans="1:9" ht="41.25" customHeight="1" thickBot="1" x14ac:dyDescent="0.25">
      <c r="A16" s="225">
        <v>8000</v>
      </c>
      <c r="B16" s="226" t="s">
        <v>759</v>
      </c>
      <c r="C16" s="108">
        <f>+'1. Ekamutner'!D19-'4Gorcarakan ev tntesagitakan'!H15</f>
        <v>-2244771.2872999944</v>
      </c>
      <c r="D16" s="108">
        <f>+'1. Ekamutner'!E19-'4Gorcarakan ev tntesagitakan'!I15</f>
        <v>-227949.48699999973</v>
      </c>
      <c r="E16" s="108">
        <f>+'1. Ekamutner'!F19-'4Gorcarakan ev tntesagitakan'!J15</f>
        <v>-2016821.8002999942</v>
      </c>
      <c r="F16" s="108">
        <f>+'1. Ekamutner'!G19-'4Gorcarakan ev tntesagitakan'!K15</f>
        <v>-2244771.2872999986</v>
      </c>
      <c r="G16" s="108">
        <f>+'1. Ekamutner'!H19-'4Gorcarakan ev tntesagitakan'!L15</f>
        <v>-2244771.2873</v>
      </c>
      <c r="H16" s="108">
        <f>+'1. Ekamutner'!I19-'4Gorcarakan ev tntesagitakan'!M15</f>
        <v>-2244771.287299999</v>
      </c>
      <c r="I16" s="108">
        <f>+'1. Ekamutner'!J19-'4Gorcarakan ev tntesagitakan'!N15</f>
        <v>-2244771.2872999944</v>
      </c>
    </row>
    <row r="17" spans="1:5" x14ac:dyDescent="0.2">
      <c r="A17" s="109"/>
      <c r="B17" s="109"/>
      <c r="C17" s="109"/>
      <c r="D17" s="109"/>
      <c r="E17" s="109"/>
    </row>
    <row r="18" spans="1:5" x14ac:dyDescent="0.2">
      <c r="A18" s="109"/>
      <c r="B18" s="109"/>
      <c r="C18" s="109"/>
      <c r="D18" s="109"/>
      <c r="E18" s="109"/>
    </row>
    <row r="19" spans="1:5" x14ac:dyDescent="0.2">
      <c r="A19" s="109"/>
      <c r="B19" s="109"/>
      <c r="C19" s="109"/>
      <c r="D19" s="109"/>
      <c r="E19" s="109"/>
    </row>
    <row r="20" spans="1:5" x14ac:dyDescent="0.2">
      <c r="A20" s="109"/>
      <c r="B20" s="109"/>
      <c r="C20" s="109"/>
      <c r="D20" s="109"/>
      <c r="E20" s="109"/>
    </row>
    <row r="21" spans="1:5" x14ac:dyDescent="0.2">
      <c r="A21" s="109"/>
      <c r="B21" s="110"/>
      <c r="C21" s="111"/>
      <c r="D21" s="111"/>
      <c r="E21" s="111"/>
    </row>
    <row r="22" spans="1:5" x14ac:dyDescent="0.2">
      <c r="A22" s="109"/>
      <c r="B22" s="110"/>
      <c r="C22" s="111"/>
      <c r="D22" s="111"/>
      <c r="E22" s="111"/>
    </row>
    <row r="23" spans="1:5" x14ac:dyDescent="0.2">
      <c r="A23" s="109"/>
      <c r="B23" s="110"/>
      <c r="C23" s="111"/>
      <c r="D23" s="111"/>
      <c r="E23" s="111"/>
    </row>
    <row r="24" spans="1:5" x14ac:dyDescent="0.2">
      <c r="A24" s="109"/>
      <c r="B24" s="112"/>
      <c r="C24" s="113"/>
      <c r="D24" s="113"/>
      <c r="E24" s="113"/>
    </row>
    <row r="25" spans="1:5" x14ac:dyDescent="0.2">
      <c r="A25" s="109"/>
      <c r="B25" s="112"/>
      <c r="C25" s="113"/>
      <c r="D25" s="113"/>
      <c r="E25" s="113"/>
    </row>
    <row r="26" spans="1:5" x14ac:dyDescent="0.2">
      <c r="A26" s="109"/>
      <c r="B26" s="112"/>
      <c r="C26" s="113"/>
      <c r="D26" s="113"/>
      <c r="E26" s="113"/>
    </row>
    <row r="27" spans="1:5" x14ac:dyDescent="0.2">
      <c r="A27" s="109"/>
      <c r="B27" s="109"/>
      <c r="C27" s="109"/>
      <c r="D27" s="109"/>
      <c r="E27" s="109"/>
    </row>
    <row r="40" spans="1:3" x14ac:dyDescent="0.2">
      <c r="A40" s="114"/>
      <c r="B40" s="115"/>
      <c r="C40" s="116"/>
    </row>
    <row r="41" spans="1:3" x14ac:dyDescent="0.2">
      <c r="A41" s="114"/>
      <c r="B41" s="117"/>
      <c r="C41" s="116"/>
    </row>
    <row r="42" spans="1:3" x14ac:dyDescent="0.2">
      <c r="A42" s="114"/>
      <c r="B42" s="115"/>
      <c r="C42" s="116"/>
    </row>
    <row r="43" spans="1:3" x14ac:dyDescent="0.2">
      <c r="A43" s="114"/>
      <c r="B43" s="115"/>
      <c r="C43" s="116"/>
    </row>
    <row r="44" spans="1:3" x14ac:dyDescent="0.2">
      <c r="A44" s="114"/>
      <c r="B44" s="115"/>
      <c r="C44" s="116"/>
    </row>
    <row r="45" spans="1:3" x14ac:dyDescent="0.2">
      <c r="A45" s="114"/>
      <c r="B45" s="115"/>
      <c r="C45" s="116"/>
    </row>
    <row r="46" spans="1:3" x14ac:dyDescent="0.2">
      <c r="B46" s="115"/>
      <c r="C46" s="116"/>
    </row>
    <row r="47" spans="1:3" x14ac:dyDescent="0.2">
      <c r="B47" s="115"/>
      <c r="C47" s="116"/>
    </row>
    <row r="48" spans="1:3" x14ac:dyDescent="0.2">
      <c r="B48" s="115"/>
      <c r="C48" s="116"/>
    </row>
    <row r="49" spans="2:3" x14ac:dyDescent="0.2">
      <c r="B49" s="115"/>
      <c r="C49" s="116"/>
    </row>
    <row r="50" spans="2:3" x14ac:dyDescent="0.2">
      <c r="B50" s="115"/>
      <c r="C50" s="116"/>
    </row>
    <row r="51" spans="2:3" x14ac:dyDescent="0.2">
      <c r="B51" s="115"/>
      <c r="C51" s="116"/>
    </row>
    <row r="52" spans="2:3" x14ac:dyDescent="0.2">
      <c r="B52" s="115"/>
      <c r="C52" s="116"/>
    </row>
    <row r="53" spans="2:3" x14ac:dyDescent="0.2">
      <c r="B53" s="115"/>
      <c r="C53" s="116"/>
    </row>
    <row r="54" spans="2:3" x14ac:dyDescent="0.2">
      <c r="B54" s="115"/>
      <c r="C54" s="116"/>
    </row>
    <row r="55" spans="2:3" x14ac:dyDescent="0.2">
      <c r="B55" s="115"/>
      <c r="C55" s="116"/>
    </row>
    <row r="56" spans="2:3" x14ac:dyDescent="0.2">
      <c r="B56" s="115"/>
      <c r="C56" s="116"/>
    </row>
    <row r="57" spans="2:3" x14ac:dyDescent="0.2">
      <c r="B57" s="118"/>
    </row>
    <row r="58" spans="2:3" x14ac:dyDescent="0.2">
      <c r="B58" s="118"/>
    </row>
    <row r="59" spans="2:3" x14ac:dyDescent="0.2">
      <c r="B59" s="118"/>
    </row>
    <row r="60" spans="2:3" x14ac:dyDescent="0.2">
      <c r="B60" s="118"/>
    </row>
    <row r="61" spans="2:3" x14ac:dyDescent="0.2">
      <c r="B61" s="118"/>
    </row>
    <row r="62" spans="2:3" x14ac:dyDescent="0.2">
      <c r="B62" s="118"/>
    </row>
    <row r="63" spans="2:3" x14ac:dyDescent="0.2">
      <c r="B63" s="118"/>
    </row>
    <row r="64" spans="2:3" x14ac:dyDescent="0.2">
      <c r="B64" s="118"/>
    </row>
    <row r="65" spans="2:2" x14ac:dyDescent="0.2">
      <c r="B65" s="118"/>
    </row>
    <row r="66" spans="2:2" x14ac:dyDescent="0.2">
      <c r="B66" s="118"/>
    </row>
    <row r="67" spans="2:2" x14ac:dyDescent="0.2">
      <c r="B67" s="118"/>
    </row>
    <row r="68" spans="2:2" x14ac:dyDescent="0.2">
      <c r="B68" s="118"/>
    </row>
    <row r="69" spans="2:2" x14ac:dyDescent="0.2">
      <c r="B69" s="118"/>
    </row>
    <row r="70" spans="2:2" x14ac:dyDescent="0.2">
      <c r="B70" s="118"/>
    </row>
    <row r="71" spans="2:2" x14ac:dyDescent="0.2">
      <c r="B71" s="118"/>
    </row>
    <row r="72" spans="2:2" x14ac:dyDescent="0.2">
      <c r="B72" s="118"/>
    </row>
    <row r="73" spans="2:2" x14ac:dyDescent="0.2">
      <c r="B73" s="118"/>
    </row>
    <row r="74" spans="2:2" x14ac:dyDescent="0.2">
      <c r="B74" s="118"/>
    </row>
    <row r="75" spans="2:2" x14ac:dyDescent="0.2">
      <c r="B75" s="118"/>
    </row>
    <row r="76" spans="2:2" x14ac:dyDescent="0.2">
      <c r="B76" s="118"/>
    </row>
    <row r="77" spans="2:2" x14ac:dyDescent="0.2">
      <c r="B77" s="118"/>
    </row>
    <row r="78" spans="2:2" x14ac:dyDescent="0.2">
      <c r="B78" s="118"/>
    </row>
    <row r="79" spans="2:2" x14ac:dyDescent="0.2">
      <c r="B79" s="118"/>
    </row>
    <row r="80" spans="2:2" x14ac:dyDescent="0.2">
      <c r="B80" s="118"/>
    </row>
    <row r="81" spans="2:2" x14ac:dyDescent="0.2">
      <c r="B81" s="118"/>
    </row>
    <row r="82" spans="2:2" x14ac:dyDescent="0.2">
      <c r="B82" s="118"/>
    </row>
    <row r="83" spans="2:2" x14ac:dyDescent="0.2">
      <c r="B83" s="118"/>
    </row>
    <row r="84" spans="2:2" x14ac:dyDescent="0.2">
      <c r="B84" s="118"/>
    </row>
    <row r="85" spans="2:2" x14ac:dyDescent="0.2">
      <c r="B85" s="118"/>
    </row>
    <row r="86" spans="2:2" x14ac:dyDescent="0.2">
      <c r="B86" s="118"/>
    </row>
    <row r="87" spans="2:2" x14ac:dyDescent="0.2">
      <c r="B87" s="118"/>
    </row>
    <row r="88" spans="2:2" x14ac:dyDescent="0.2">
      <c r="B88" s="118"/>
    </row>
    <row r="89" spans="2:2" x14ac:dyDescent="0.2">
      <c r="B89" s="118"/>
    </row>
    <row r="90" spans="2:2" x14ac:dyDescent="0.2">
      <c r="B90" s="118"/>
    </row>
    <row r="91" spans="2:2" x14ac:dyDescent="0.2">
      <c r="B91" s="118"/>
    </row>
    <row r="92" spans="2:2" x14ac:dyDescent="0.2">
      <c r="B92" s="118"/>
    </row>
    <row r="93" spans="2:2" x14ac:dyDescent="0.2">
      <c r="B93" s="118"/>
    </row>
    <row r="94" spans="2:2" x14ac:dyDescent="0.2">
      <c r="B94" s="118"/>
    </row>
    <row r="95" spans="2:2" x14ac:dyDescent="0.2">
      <c r="B95" s="118"/>
    </row>
    <row r="96" spans="2:2" x14ac:dyDescent="0.2">
      <c r="B96" s="118"/>
    </row>
    <row r="97" spans="2:2" x14ac:dyDescent="0.2">
      <c r="B97" s="118"/>
    </row>
    <row r="98" spans="2:2" x14ac:dyDescent="0.2">
      <c r="B98" s="118"/>
    </row>
    <row r="99" spans="2:2" x14ac:dyDescent="0.2">
      <c r="B99" s="118"/>
    </row>
    <row r="100" spans="2:2" x14ac:dyDescent="0.2">
      <c r="B100" s="118"/>
    </row>
    <row r="101" spans="2:2" x14ac:dyDescent="0.2">
      <c r="B101" s="118"/>
    </row>
    <row r="102" spans="2:2" x14ac:dyDescent="0.2">
      <c r="B102" s="118"/>
    </row>
    <row r="103" spans="2:2" x14ac:dyDescent="0.2">
      <c r="B103" s="118"/>
    </row>
    <row r="104" spans="2:2" x14ac:dyDescent="0.2">
      <c r="B104" s="118"/>
    </row>
    <row r="105" spans="2:2" x14ac:dyDescent="0.2">
      <c r="B105" s="118"/>
    </row>
    <row r="106" spans="2:2" x14ac:dyDescent="0.2">
      <c r="B106" s="118"/>
    </row>
    <row r="107" spans="2:2" x14ac:dyDescent="0.2">
      <c r="B107" s="118"/>
    </row>
    <row r="108" spans="2:2" x14ac:dyDescent="0.2">
      <c r="B108" s="118"/>
    </row>
    <row r="109" spans="2:2" x14ac:dyDescent="0.2">
      <c r="B109" s="118"/>
    </row>
    <row r="110" spans="2:2" x14ac:dyDescent="0.2">
      <c r="B110" s="118"/>
    </row>
    <row r="111" spans="2:2" x14ac:dyDescent="0.2">
      <c r="B111" s="118"/>
    </row>
    <row r="112" spans="2:2" x14ac:dyDescent="0.2">
      <c r="B112" s="118"/>
    </row>
    <row r="113" spans="2:2" x14ac:dyDescent="0.2">
      <c r="B113" s="118"/>
    </row>
    <row r="114" spans="2:2" x14ac:dyDescent="0.2">
      <c r="B114" s="118"/>
    </row>
    <row r="115" spans="2:2" x14ac:dyDescent="0.2">
      <c r="B115" s="118"/>
    </row>
    <row r="116" spans="2:2" x14ac:dyDescent="0.2">
      <c r="B116" s="118"/>
    </row>
    <row r="117" spans="2:2" x14ac:dyDescent="0.2">
      <c r="B117" s="118"/>
    </row>
    <row r="118" spans="2:2" x14ac:dyDescent="0.2">
      <c r="B118" s="118"/>
    </row>
    <row r="119" spans="2:2" x14ac:dyDescent="0.2">
      <c r="B119" s="118"/>
    </row>
    <row r="120" spans="2:2" x14ac:dyDescent="0.2">
      <c r="B120" s="118"/>
    </row>
    <row r="121" spans="2:2" x14ac:dyDescent="0.2">
      <c r="B121" s="118"/>
    </row>
    <row r="122" spans="2:2" x14ac:dyDescent="0.2">
      <c r="B122" s="118"/>
    </row>
    <row r="123" spans="2:2" x14ac:dyDescent="0.2">
      <c r="B123" s="118"/>
    </row>
    <row r="124" spans="2:2" x14ac:dyDescent="0.2">
      <c r="B124" s="118"/>
    </row>
    <row r="125" spans="2:2" x14ac:dyDescent="0.2">
      <c r="B125" s="118"/>
    </row>
    <row r="126" spans="2:2" x14ac:dyDescent="0.2">
      <c r="B126" s="118"/>
    </row>
    <row r="127" spans="2:2" x14ac:dyDescent="0.2">
      <c r="B127" s="118"/>
    </row>
    <row r="128" spans="2:2" x14ac:dyDescent="0.2">
      <c r="B128" s="118"/>
    </row>
    <row r="129" spans="2:2" x14ac:dyDescent="0.2">
      <c r="B129" s="118"/>
    </row>
    <row r="130" spans="2:2" x14ac:dyDescent="0.2">
      <c r="B130" s="118"/>
    </row>
    <row r="131" spans="2:2" x14ac:dyDescent="0.2">
      <c r="B131" s="118"/>
    </row>
    <row r="132" spans="2:2" x14ac:dyDescent="0.2">
      <c r="B132" s="118"/>
    </row>
    <row r="133" spans="2:2" x14ac:dyDescent="0.2">
      <c r="B133" s="118"/>
    </row>
    <row r="134" spans="2:2" x14ac:dyDescent="0.2">
      <c r="B134" s="118"/>
    </row>
    <row r="135" spans="2:2" x14ac:dyDescent="0.2">
      <c r="B135" s="118"/>
    </row>
    <row r="136" spans="2:2" x14ac:dyDescent="0.2">
      <c r="B136" s="118"/>
    </row>
    <row r="137" spans="2:2" x14ac:dyDescent="0.2">
      <c r="B137" s="118"/>
    </row>
    <row r="138" spans="2:2" x14ac:dyDescent="0.2">
      <c r="B138" s="118"/>
    </row>
    <row r="139" spans="2:2" x14ac:dyDescent="0.2">
      <c r="B139" s="118"/>
    </row>
    <row r="140" spans="2:2" x14ac:dyDescent="0.2">
      <c r="B140" s="118"/>
    </row>
    <row r="141" spans="2:2" x14ac:dyDescent="0.2">
      <c r="B141" s="118"/>
    </row>
    <row r="142" spans="2:2" x14ac:dyDescent="0.2">
      <c r="B142" s="118"/>
    </row>
    <row r="143" spans="2:2" x14ac:dyDescent="0.2">
      <c r="B143" s="118"/>
    </row>
    <row r="144" spans="2:2" x14ac:dyDescent="0.2">
      <c r="B144" s="118"/>
    </row>
    <row r="145" spans="2:2" x14ac:dyDescent="0.2">
      <c r="B145" s="118"/>
    </row>
    <row r="146" spans="2:2" x14ac:dyDescent="0.2">
      <c r="B146" s="118"/>
    </row>
    <row r="147" spans="2:2" x14ac:dyDescent="0.2">
      <c r="B147" s="118"/>
    </row>
    <row r="148" spans="2:2" x14ac:dyDescent="0.2">
      <c r="B148" s="118"/>
    </row>
    <row r="149" spans="2:2" x14ac:dyDescent="0.2">
      <c r="B149" s="118"/>
    </row>
    <row r="150" spans="2:2" x14ac:dyDescent="0.2">
      <c r="B150" s="118"/>
    </row>
    <row r="151" spans="2:2" x14ac:dyDescent="0.2">
      <c r="B151" s="118"/>
    </row>
    <row r="152" spans="2:2" x14ac:dyDescent="0.2">
      <c r="B152" s="118"/>
    </row>
    <row r="153" spans="2:2" x14ac:dyDescent="0.2">
      <c r="B153" s="118"/>
    </row>
    <row r="154" spans="2:2" x14ac:dyDescent="0.2">
      <c r="B154" s="118"/>
    </row>
    <row r="155" spans="2:2" x14ac:dyDescent="0.2">
      <c r="B155" s="118"/>
    </row>
    <row r="156" spans="2:2" x14ac:dyDescent="0.2">
      <c r="B156" s="118"/>
    </row>
    <row r="157" spans="2:2" x14ac:dyDescent="0.2">
      <c r="B157" s="118"/>
    </row>
    <row r="158" spans="2:2" x14ac:dyDescent="0.2">
      <c r="B158" s="118"/>
    </row>
    <row r="159" spans="2:2" x14ac:dyDescent="0.2">
      <c r="B159" s="118"/>
    </row>
    <row r="160" spans="2:2" x14ac:dyDescent="0.2">
      <c r="B160" s="118"/>
    </row>
    <row r="161" spans="2:2" x14ac:dyDescent="0.2">
      <c r="B161" s="118"/>
    </row>
    <row r="162" spans="2:2" x14ac:dyDescent="0.2">
      <c r="B162" s="118"/>
    </row>
    <row r="163" spans="2:2" x14ac:dyDescent="0.2">
      <c r="B163" s="118"/>
    </row>
    <row r="164" spans="2:2" x14ac:dyDescent="0.2">
      <c r="B164" s="118"/>
    </row>
    <row r="165" spans="2:2" x14ac:dyDescent="0.2">
      <c r="B165" s="118"/>
    </row>
    <row r="166" spans="2:2" x14ac:dyDescent="0.2">
      <c r="B166" s="118"/>
    </row>
    <row r="167" spans="2:2" x14ac:dyDescent="0.2">
      <c r="B167" s="118"/>
    </row>
    <row r="168" spans="2:2" x14ac:dyDescent="0.2">
      <c r="B168" s="118"/>
    </row>
    <row r="169" spans="2:2" x14ac:dyDescent="0.2">
      <c r="B169" s="118"/>
    </row>
    <row r="170" spans="2:2" x14ac:dyDescent="0.2">
      <c r="B170" s="118"/>
    </row>
    <row r="171" spans="2:2" x14ac:dyDescent="0.2">
      <c r="B171" s="118"/>
    </row>
    <row r="172" spans="2:2" x14ac:dyDescent="0.2">
      <c r="B172" s="118"/>
    </row>
    <row r="173" spans="2:2" x14ac:dyDescent="0.2">
      <c r="B173" s="118"/>
    </row>
    <row r="174" spans="2:2" x14ac:dyDescent="0.2">
      <c r="B174" s="118"/>
    </row>
    <row r="175" spans="2:2" x14ac:dyDescent="0.2">
      <c r="B175" s="118"/>
    </row>
    <row r="176" spans="2:2" x14ac:dyDescent="0.2">
      <c r="B176" s="118"/>
    </row>
    <row r="177" spans="2:2" x14ac:dyDescent="0.2">
      <c r="B177" s="118"/>
    </row>
    <row r="178" spans="2:2" x14ac:dyDescent="0.2">
      <c r="B178" s="118"/>
    </row>
    <row r="179" spans="2:2" x14ac:dyDescent="0.2">
      <c r="B179" s="118"/>
    </row>
    <row r="180" spans="2:2" x14ac:dyDescent="0.2">
      <c r="B180" s="118"/>
    </row>
    <row r="181" spans="2:2" x14ac:dyDescent="0.2">
      <c r="B181" s="118"/>
    </row>
    <row r="182" spans="2:2" x14ac:dyDescent="0.2">
      <c r="B182" s="118"/>
    </row>
    <row r="183" spans="2:2" x14ac:dyDescent="0.2">
      <c r="B183" s="118"/>
    </row>
    <row r="184" spans="2:2" x14ac:dyDescent="0.2">
      <c r="B184" s="118"/>
    </row>
    <row r="185" spans="2:2" x14ac:dyDescent="0.2">
      <c r="B185" s="118"/>
    </row>
    <row r="186" spans="2:2" x14ac:dyDescent="0.2">
      <c r="B186" s="118"/>
    </row>
    <row r="187" spans="2:2" x14ac:dyDescent="0.2">
      <c r="B187" s="118"/>
    </row>
    <row r="188" spans="2:2" x14ac:dyDescent="0.2">
      <c r="B188" s="118"/>
    </row>
    <row r="189" spans="2:2" x14ac:dyDescent="0.2">
      <c r="B189" s="118"/>
    </row>
    <row r="190" spans="2:2" x14ac:dyDescent="0.2">
      <c r="B190" s="118"/>
    </row>
    <row r="191" spans="2:2" x14ac:dyDescent="0.2">
      <c r="B191" s="118"/>
    </row>
    <row r="192" spans="2:2" x14ac:dyDescent="0.2">
      <c r="B192" s="118"/>
    </row>
    <row r="193" spans="2:2" x14ac:dyDescent="0.2">
      <c r="B193" s="118"/>
    </row>
    <row r="194" spans="2:2" x14ac:dyDescent="0.2">
      <c r="B194" s="118"/>
    </row>
    <row r="195" spans="2:2" x14ac:dyDescent="0.2">
      <c r="B195" s="118"/>
    </row>
    <row r="196" spans="2:2" x14ac:dyDescent="0.2">
      <c r="B196" s="118"/>
    </row>
    <row r="197" spans="2:2" x14ac:dyDescent="0.2">
      <c r="B197" s="118"/>
    </row>
    <row r="198" spans="2:2" x14ac:dyDescent="0.2">
      <c r="B198" s="118"/>
    </row>
    <row r="199" spans="2:2" x14ac:dyDescent="0.2">
      <c r="B199" s="118"/>
    </row>
    <row r="200" spans="2:2" x14ac:dyDescent="0.2">
      <c r="B200" s="118"/>
    </row>
    <row r="201" spans="2:2" x14ac:dyDescent="0.2">
      <c r="B201" s="118"/>
    </row>
    <row r="202" spans="2:2" x14ac:dyDescent="0.2">
      <c r="B202" s="118"/>
    </row>
    <row r="203" spans="2:2" x14ac:dyDescent="0.2">
      <c r="B203" s="118"/>
    </row>
    <row r="204" spans="2:2" x14ac:dyDescent="0.2">
      <c r="B204" s="118"/>
    </row>
    <row r="205" spans="2:2" x14ac:dyDescent="0.2">
      <c r="B205" s="118"/>
    </row>
    <row r="206" spans="2:2" x14ac:dyDescent="0.2">
      <c r="B206" s="118"/>
    </row>
    <row r="207" spans="2:2" x14ac:dyDescent="0.2">
      <c r="B207" s="118"/>
    </row>
    <row r="208" spans="2:2" x14ac:dyDescent="0.2">
      <c r="B208" s="118"/>
    </row>
    <row r="209" spans="2:2" x14ac:dyDescent="0.2">
      <c r="B209" s="118"/>
    </row>
    <row r="210" spans="2:2" x14ac:dyDescent="0.2">
      <c r="B210" s="118"/>
    </row>
    <row r="211" spans="2:2" x14ac:dyDescent="0.2">
      <c r="B211" s="118"/>
    </row>
    <row r="212" spans="2:2" x14ac:dyDescent="0.2">
      <c r="B212" s="118"/>
    </row>
    <row r="213" spans="2:2" x14ac:dyDescent="0.2">
      <c r="B213" s="118"/>
    </row>
    <row r="214" spans="2:2" x14ac:dyDescent="0.2">
      <c r="B214" s="118"/>
    </row>
    <row r="215" spans="2:2" x14ac:dyDescent="0.2">
      <c r="B215" s="118"/>
    </row>
    <row r="216" spans="2:2" x14ac:dyDescent="0.2">
      <c r="B216" s="118"/>
    </row>
    <row r="217" spans="2:2" x14ac:dyDescent="0.2">
      <c r="B217" s="118"/>
    </row>
    <row r="218" spans="2:2" x14ac:dyDescent="0.2">
      <c r="B218" s="118"/>
    </row>
    <row r="219" spans="2:2" x14ac:dyDescent="0.2">
      <c r="B219" s="118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E18" sqref="E18"/>
    </sheetView>
  </sheetViews>
  <sheetFormatPr defaultRowHeight="16.5" x14ac:dyDescent="0.3"/>
  <cols>
    <col min="1" max="1" width="7.7109375" style="119" customWidth="1"/>
    <col min="2" max="2" width="61.7109375" style="1" customWidth="1"/>
    <col min="3" max="3" width="7.85546875" style="119" customWidth="1"/>
    <col min="4" max="4" width="12" style="119" customWidth="1"/>
    <col min="5" max="5" width="11.28515625" style="119" customWidth="1"/>
    <col min="6" max="10" width="12" style="119" customWidth="1"/>
    <col min="11" max="16384" width="9.140625" style="119"/>
  </cols>
  <sheetData>
    <row r="1" spans="1:218" x14ac:dyDescent="0.3">
      <c r="D1"/>
      <c r="E1"/>
      <c r="F1"/>
      <c r="H1" s="275" t="s">
        <v>877</v>
      </c>
      <c r="I1" s="275"/>
      <c r="J1" s="275"/>
    </row>
    <row r="2" spans="1:218" s="146" customFormat="1" ht="13.5" customHeight="1" x14ac:dyDescent="0.25">
      <c r="A2" s="145"/>
      <c r="B2" s="92"/>
      <c r="C2" s="145"/>
      <c r="D2"/>
      <c r="E2"/>
      <c r="F2"/>
      <c r="G2" s="275" t="s">
        <v>600</v>
      </c>
      <c r="H2" s="275"/>
      <c r="I2" s="275"/>
      <c r="J2" s="275"/>
    </row>
    <row r="3" spans="1:218" s="146" customFormat="1" ht="13.5" customHeight="1" x14ac:dyDescent="0.25">
      <c r="A3" s="145"/>
      <c r="B3" s="92"/>
      <c r="C3" s="145"/>
      <c r="D3"/>
      <c r="E3"/>
      <c r="F3"/>
      <c r="G3" s="275" t="s">
        <v>874</v>
      </c>
      <c r="H3" s="275"/>
      <c r="I3" s="275"/>
      <c r="J3" s="275"/>
    </row>
    <row r="4" spans="1:218" s="146" customFormat="1" ht="13.5" customHeight="1" x14ac:dyDescent="0.25">
      <c r="A4" s="145"/>
      <c r="B4" s="92"/>
      <c r="C4" s="145"/>
      <c r="D4"/>
      <c r="E4"/>
      <c r="F4"/>
      <c r="G4" s="276" t="s">
        <v>876</v>
      </c>
      <c r="H4" s="276"/>
      <c r="I4" s="276"/>
      <c r="J4" s="276"/>
    </row>
    <row r="5" spans="1:218" s="146" customFormat="1" ht="15" x14ac:dyDescent="0.25">
      <c r="A5" s="145"/>
      <c r="B5" s="92"/>
      <c r="C5" s="145"/>
      <c r="D5"/>
      <c r="E5"/>
      <c r="F5"/>
      <c r="G5" s="293"/>
      <c r="H5" s="293"/>
      <c r="I5" s="293"/>
      <c r="J5" s="293"/>
    </row>
    <row r="6" spans="1:218" s="146" customFormat="1" ht="13.5" customHeight="1" x14ac:dyDescent="0.25">
      <c r="A6" s="145"/>
      <c r="B6" s="92"/>
      <c r="C6" s="145"/>
      <c r="D6"/>
      <c r="E6"/>
      <c r="F6"/>
      <c r="G6" s="275"/>
      <c r="H6" s="275"/>
      <c r="I6" s="275"/>
      <c r="J6" s="275"/>
    </row>
    <row r="7" spans="1:218" s="146" customFormat="1" ht="13.5" customHeight="1" x14ac:dyDescent="0.25">
      <c r="A7" s="145"/>
      <c r="B7" s="92"/>
      <c r="C7" s="145"/>
      <c r="D7"/>
      <c r="E7"/>
      <c r="F7"/>
      <c r="G7" s="275"/>
      <c r="H7" s="275"/>
      <c r="I7" s="275"/>
      <c r="J7" s="275"/>
    </row>
    <row r="8" spans="1:218" s="146" customFormat="1" ht="13.5" customHeight="1" x14ac:dyDescent="0.25">
      <c r="A8" s="145"/>
      <c r="B8" s="92"/>
      <c r="C8" s="145"/>
      <c r="D8"/>
      <c r="E8"/>
      <c r="F8"/>
      <c r="G8" s="276"/>
      <c r="H8" s="276"/>
      <c r="I8" s="276"/>
      <c r="J8" s="276"/>
    </row>
    <row r="9" spans="1:218" x14ac:dyDescent="0.3">
      <c r="D9"/>
      <c r="E9"/>
      <c r="F9"/>
      <c r="G9"/>
      <c r="H9"/>
      <c r="I9"/>
      <c r="J9" s="120"/>
    </row>
    <row r="10" spans="1:218" x14ac:dyDescent="0.3">
      <c r="E10" s="97"/>
      <c r="F10" s="97"/>
      <c r="G10" s="97"/>
      <c r="H10" s="97"/>
      <c r="I10" s="97"/>
      <c r="J10" s="120"/>
    </row>
    <row r="11" spans="1:218" x14ac:dyDescent="0.3">
      <c r="A11" s="291" t="s">
        <v>760</v>
      </c>
      <c r="B11" s="291"/>
      <c r="C11" s="291"/>
      <c r="D11" s="291"/>
      <c r="E11" s="291"/>
      <c r="F11" s="291"/>
      <c r="G11" s="291"/>
      <c r="H11" s="291"/>
      <c r="I11" s="291"/>
      <c r="J11" s="291"/>
    </row>
    <row r="12" spans="1:218" ht="16.5" customHeight="1" x14ac:dyDescent="0.3">
      <c r="A12" s="294" t="s">
        <v>761</v>
      </c>
      <c r="B12" s="294"/>
      <c r="C12" s="294"/>
      <c r="D12" s="294"/>
      <c r="E12" s="294"/>
      <c r="F12" s="294"/>
      <c r="G12" s="294"/>
      <c r="H12" s="294"/>
      <c r="I12" s="294"/>
      <c r="J12" s="294"/>
    </row>
    <row r="13" spans="1:218" ht="33" x14ac:dyDescent="0.3">
      <c r="A13" s="121" t="s">
        <v>762</v>
      </c>
      <c r="B13" s="122" t="s">
        <v>372</v>
      </c>
      <c r="C13" s="123"/>
      <c r="D13" s="295" t="s">
        <v>368</v>
      </c>
      <c r="E13" s="297" t="s">
        <v>763</v>
      </c>
      <c r="F13" s="298"/>
      <c r="G13" s="286" t="s">
        <v>764</v>
      </c>
      <c r="H13" s="287"/>
      <c r="I13" s="287"/>
      <c r="J13" s="288"/>
      <c r="K13" s="124"/>
      <c r="L13" s="124"/>
      <c r="M13" s="255"/>
      <c r="N13" s="255"/>
      <c r="O13" s="255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</row>
    <row r="14" spans="1:218" ht="49.5" x14ac:dyDescent="0.3">
      <c r="A14" s="123"/>
      <c r="B14" s="122" t="s">
        <v>765</v>
      </c>
      <c r="C14" s="125" t="s">
        <v>766</v>
      </c>
      <c r="D14" s="296"/>
      <c r="E14" s="126" t="s">
        <v>767</v>
      </c>
      <c r="F14" s="126" t="s">
        <v>370</v>
      </c>
      <c r="G14" s="101" t="s">
        <v>186</v>
      </c>
      <c r="H14" s="101" t="s">
        <v>187</v>
      </c>
      <c r="I14" s="101" t="s">
        <v>188</v>
      </c>
      <c r="J14" s="101" t="s">
        <v>189</v>
      </c>
      <c r="M14" s="254"/>
      <c r="N14" s="254"/>
      <c r="O14" s="254"/>
    </row>
    <row r="15" spans="1:218" ht="31.5" customHeight="1" thickBot="1" x14ac:dyDescent="0.35">
      <c r="A15" s="127">
        <v>1</v>
      </c>
      <c r="B15" s="128">
        <v>2</v>
      </c>
      <c r="C15" s="127">
        <v>3</v>
      </c>
      <c r="D15" s="129">
        <v>4</v>
      </c>
      <c r="E15" s="129">
        <v>5</v>
      </c>
      <c r="F15" s="129">
        <v>6</v>
      </c>
      <c r="G15" s="130">
        <v>7</v>
      </c>
      <c r="H15" s="131">
        <v>8</v>
      </c>
      <c r="I15" s="131">
        <v>9</v>
      </c>
      <c r="J15" s="131">
        <v>10</v>
      </c>
      <c r="M15" s="254"/>
      <c r="N15" s="254"/>
      <c r="O15" s="254"/>
    </row>
    <row r="16" spans="1:218" ht="33" x14ac:dyDescent="0.3">
      <c r="A16" s="132">
        <v>8010</v>
      </c>
      <c r="B16" s="133" t="s">
        <v>768</v>
      </c>
      <c r="C16" s="134"/>
      <c r="D16" s="164">
        <f>SUM(E16:F16)</f>
        <v>2244771.2873</v>
      </c>
      <c r="E16" s="164">
        <f>SUM(E18+E73)</f>
        <v>227949.48699999996</v>
      </c>
      <c r="F16" s="165">
        <f>SUM(F18+F73)</f>
        <v>2016821.8003</v>
      </c>
      <c r="G16" s="165">
        <f t="shared" ref="G16:J16" si="0">SUM(G18+G73)</f>
        <v>2244771.2873</v>
      </c>
      <c r="H16" s="165">
        <f t="shared" si="0"/>
        <v>2244771.2873</v>
      </c>
      <c r="I16" s="165">
        <f t="shared" si="0"/>
        <v>2244771.2873</v>
      </c>
      <c r="J16" s="165">
        <f t="shared" si="0"/>
        <v>2244771.2873</v>
      </c>
      <c r="M16" s="254"/>
      <c r="N16" s="254"/>
      <c r="O16" s="254"/>
    </row>
    <row r="17" spans="1:10" x14ac:dyDescent="0.3">
      <c r="A17" s="132"/>
      <c r="B17" s="133" t="s">
        <v>153</v>
      </c>
      <c r="C17" s="132"/>
      <c r="D17" s="166"/>
      <c r="E17" s="167"/>
      <c r="F17" s="168"/>
      <c r="G17" s="168"/>
      <c r="H17" s="168"/>
      <c r="I17" s="168"/>
      <c r="J17" s="168"/>
    </row>
    <row r="18" spans="1:10" ht="33" x14ac:dyDescent="0.3">
      <c r="A18" s="132">
        <v>8100</v>
      </c>
      <c r="B18" s="133" t="s">
        <v>769</v>
      </c>
      <c r="C18" s="132"/>
      <c r="D18" s="169">
        <f>SUM(D20,D48)</f>
        <v>2244771.2873</v>
      </c>
      <c r="E18" s="169">
        <f>SUM(E20,E48)</f>
        <v>227949.48699999996</v>
      </c>
      <c r="F18" s="170">
        <f>SUM(F20,F48)</f>
        <v>2016821.8003</v>
      </c>
      <c r="G18" s="170">
        <f t="shared" ref="G18:J18" si="1">SUM(G20,G48)</f>
        <v>2244771.2873</v>
      </c>
      <c r="H18" s="170">
        <f t="shared" si="1"/>
        <v>2244771.2873</v>
      </c>
      <c r="I18" s="170">
        <f t="shared" si="1"/>
        <v>2244771.2873</v>
      </c>
      <c r="J18" s="170">
        <f t="shared" si="1"/>
        <v>2244771.2873</v>
      </c>
    </row>
    <row r="19" spans="1:10" x14ac:dyDescent="0.3">
      <c r="A19" s="132"/>
      <c r="B19" s="136" t="s">
        <v>153</v>
      </c>
      <c r="C19" s="132"/>
      <c r="D19" s="169"/>
      <c r="E19" s="169"/>
      <c r="F19" s="170"/>
      <c r="G19" s="170"/>
      <c r="H19" s="170"/>
      <c r="I19" s="170"/>
      <c r="J19" s="170"/>
    </row>
    <row r="20" spans="1:10" x14ac:dyDescent="0.3">
      <c r="A20" s="132">
        <v>8110</v>
      </c>
      <c r="B20" s="137" t="s">
        <v>770</v>
      </c>
      <c r="C20" s="132"/>
      <c r="D20" s="169">
        <f>SUM(D22:D26)</f>
        <v>0</v>
      </c>
      <c r="E20" s="169">
        <f>SUM(E22:E26)</f>
        <v>0</v>
      </c>
      <c r="F20" s="170">
        <f>SUM(F22:F26)</f>
        <v>0</v>
      </c>
      <c r="G20" s="170">
        <f t="shared" ref="G20:J20" si="2">SUM(G22:G26)</f>
        <v>0</v>
      </c>
      <c r="H20" s="170">
        <f t="shared" si="2"/>
        <v>0</v>
      </c>
      <c r="I20" s="170">
        <f t="shared" si="2"/>
        <v>0</v>
      </c>
      <c r="J20" s="170">
        <f t="shared" si="2"/>
        <v>0</v>
      </c>
    </row>
    <row r="21" spans="1:10" x14ac:dyDescent="0.3">
      <c r="A21" s="132"/>
      <c r="B21" s="133" t="s">
        <v>153</v>
      </c>
      <c r="C21" s="132"/>
      <c r="D21" s="171"/>
      <c r="E21" s="171"/>
      <c r="F21" s="171"/>
      <c r="G21" s="171"/>
      <c r="H21" s="171"/>
      <c r="I21" s="171"/>
      <c r="J21" s="171"/>
    </row>
    <row r="22" spans="1:10" ht="33" x14ac:dyDescent="0.3">
      <c r="A22" s="132">
        <v>8111</v>
      </c>
      <c r="B22" s="133" t="s">
        <v>771</v>
      </c>
      <c r="C22" s="132"/>
      <c r="D22" s="169">
        <f>SUM(D24:D25)</f>
        <v>0</v>
      </c>
      <c r="E22" s="172" t="s">
        <v>772</v>
      </c>
      <c r="F22" s="170">
        <f>SUM(F24:F25)</f>
        <v>0</v>
      </c>
      <c r="G22" s="170">
        <f t="shared" ref="G22:J22" si="3">SUM(G24:G25)</f>
        <v>0</v>
      </c>
      <c r="H22" s="170">
        <f t="shared" si="3"/>
        <v>0</v>
      </c>
      <c r="I22" s="170">
        <f t="shared" si="3"/>
        <v>0</v>
      </c>
      <c r="J22" s="170">
        <f t="shared" si="3"/>
        <v>0</v>
      </c>
    </row>
    <row r="23" spans="1:10" x14ac:dyDescent="0.3">
      <c r="A23" s="132"/>
      <c r="B23" s="133" t="s">
        <v>450</v>
      </c>
      <c r="C23" s="132"/>
      <c r="D23" s="169"/>
      <c r="E23" s="172"/>
      <c r="F23" s="173"/>
      <c r="G23" s="173"/>
      <c r="H23" s="173"/>
      <c r="I23" s="173"/>
      <c r="J23" s="173"/>
    </row>
    <row r="24" spans="1:10" ht="17.25" thickBot="1" x14ac:dyDescent="0.35">
      <c r="A24" s="132">
        <v>8112</v>
      </c>
      <c r="B24" s="139" t="s">
        <v>773</v>
      </c>
      <c r="C24" s="140" t="s">
        <v>774</v>
      </c>
      <c r="D24" s="174">
        <f>SUM(E24:F24)</f>
        <v>0</v>
      </c>
      <c r="E24" s="172" t="s">
        <v>772</v>
      </c>
      <c r="F24" s="173"/>
      <c r="G24" s="173"/>
      <c r="H24" s="173"/>
      <c r="I24" s="173"/>
      <c r="J24" s="173"/>
    </row>
    <row r="25" spans="1:10" ht="17.25" thickBot="1" x14ac:dyDescent="0.35">
      <c r="A25" s="132">
        <v>8113</v>
      </c>
      <c r="B25" s="139" t="s">
        <v>775</v>
      </c>
      <c r="C25" s="140" t="s">
        <v>776</v>
      </c>
      <c r="D25" s="174">
        <f>SUM(E25:F25)</f>
        <v>0</v>
      </c>
      <c r="E25" s="172" t="s">
        <v>772</v>
      </c>
      <c r="F25" s="173"/>
      <c r="G25" s="173"/>
      <c r="H25" s="173"/>
      <c r="I25" s="173"/>
      <c r="J25" s="173"/>
    </row>
    <row r="26" spans="1:10" ht="33" x14ac:dyDescent="0.3">
      <c r="A26" s="132">
        <v>8120</v>
      </c>
      <c r="B26" s="133" t="s">
        <v>777</v>
      </c>
      <c r="C26" s="140"/>
      <c r="D26" s="169">
        <f>SUM(D28,D38)</f>
        <v>0</v>
      </c>
      <c r="E26" s="169">
        <f>SUM(E28,E38)</f>
        <v>0</v>
      </c>
      <c r="F26" s="170">
        <f>SUM(F28,F38)</f>
        <v>0</v>
      </c>
      <c r="G26" s="170">
        <f t="shared" ref="G26:J26" si="4">SUM(G28,G38)</f>
        <v>0</v>
      </c>
      <c r="H26" s="170">
        <f t="shared" si="4"/>
        <v>0</v>
      </c>
      <c r="I26" s="170">
        <f t="shared" si="4"/>
        <v>0</v>
      </c>
      <c r="J26" s="170">
        <f t="shared" si="4"/>
        <v>0</v>
      </c>
    </row>
    <row r="27" spans="1:10" x14ac:dyDescent="0.3">
      <c r="A27" s="132"/>
      <c r="B27" s="133" t="s">
        <v>153</v>
      </c>
      <c r="C27" s="140"/>
      <c r="D27" s="169"/>
      <c r="E27" s="172"/>
      <c r="F27" s="173"/>
      <c r="G27" s="173"/>
      <c r="H27" s="173"/>
      <c r="I27" s="173"/>
      <c r="J27" s="173"/>
    </row>
    <row r="28" spans="1:10" x14ac:dyDescent="0.3">
      <c r="A28" s="132">
        <v>8121</v>
      </c>
      <c r="B28" s="133" t="s">
        <v>778</v>
      </c>
      <c r="C28" s="140"/>
      <c r="D28" s="169">
        <f>SUM(D30,D34)</f>
        <v>0</v>
      </c>
      <c r="E28" s="172" t="s">
        <v>772</v>
      </c>
      <c r="F28" s="170">
        <f>SUM(F30,F34)</f>
        <v>0</v>
      </c>
      <c r="G28" s="170">
        <f t="shared" ref="G28:J28" si="5">SUM(G30,G34)</f>
        <v>0</v>
      </c>
      <c r="H28" s="170">
        <f t="shared" si="5"/>
        <v>0</v>
      </c>
      <c r="I28" s="170">
        <f t="shared" si="5"/>
        <v>0</v>
      </c>
      <c r="J28" s="170">
        <f t="shared" si="5"/>
        <v>0</v>
      </c>
    </row>
    <row r="29" spans="1:10" x14ac:dyDescent="0.3">
      <c r="A29" s="132"/>
      <c r="B29" s="133" t="s">
        <v>450</v>
      </c>
      <c r="C29" s="140"/>
      <c r="D29" s="169"/>
      <c r="E29" s="172"/>
      <c r="F29" s="173"/>
      <c r="G29" s="173"/>
      <c r="H29" s="173"/>
      <c r="I29" s="173"/>
      <c r="J29" s="173"/>
    </row>
    <row r="30" spans="1:10" x14ac:dyDescent="0.3">
      <c r="A30" s="132">
        <v>8122</v>
      </c>
      <c r="B30" s="137" t="s">
        <v>779</v>
      </c>
      <c r="C30" s="140" t="s">
        <v>780</v>
      </c>
      <c r="D30" s="169">
        <f>SUM(D32:D33)</f>
        <v>0</v>
      </c>
      <c r="E30" s="172" t="s">
        <v>772</v>
      </c>
      <c r="F30" s="170">
        <f>SUM(F32:F33)</f>
        <v>0</v>
      </c>
      <c r="G30" s="170">
        <f t="shared" ref="G30:J30" si="6">SUM(G32:G33)</f>
        <v>0</v>
      </c>
      <c r="H30" s="170">
        <f t="shared" si="6"/>
        <v>0</v>
      </c>
      <c r="I30" s="170">
        <f t="shared" si="6"/>
        <v>0</v>
      </c>
      <c r="J30" s="170">
        <f t="shared" si="6"/>
        <v>0</v>
      </c>
    </row>
    <row r="31" spans="1:10" x14ac:dyDescent="0.3">
      <c r="A31" s="132"/>
      <c r="B31" s="137" t="s">
        <v>450</v>
      </c>
      <c r="C31" s="140"/>
      <c r="D31" s="169"/>
      <c r="E31" s="172"/>
      <c r="F31" s="173"/>
      <c r="G31" s="173"/>
      <c r="H31" s="173"/>
      <c r="I31" s="173"/>
      <c r="J31" s="173"/>
    </row>
    <row r="32" spans="1:10" ht="17.25" thickBot="1" x14ac:dyDescent="0.35">
      <c r="A32" s="132">
        <v>8123</v>
      </c>
      <c r="B32" s="137" t="s">
        <v>781</v>
      </c>
      <c r="C32" s="140"/>
      <c r="D32" s="174">
        <f>SUM(E32:F32)</f>
        <v>0</v>
      </c>
      <c r="E32" s="172" t="s">
        <v>772</v>
      </c>
      <c r="F32" s="173"/>
      <c r="G32" s="173"/>
      <c r="H32" s="173"/>
      <c r="I32" s="173"/>
      <c r="J32" s="173"/>
    </row>
    <row r="33" spans="1:10" ht="17.25" thickBot="1" x14ac:dyDescent="0.35">
      <c r="A33" s="132">
        <v>8124</v>
      </c>
      <c r="B33" s="137" t="s">
        <v>782</v>
      </c>
      <c r="C33" s="140"/>
      <c r="D33" s="174">
        <f>SUM(E33:F33)</f>
        <v>0</v>
      </c>
      <c r="E33" s="172" t="s">
        <v>772</v>
      </c>
      <c r="F33" s="173"/>
      <c r="G33" s="173"/>
      <c r="H33" s="173"/>
      <c r="I33" s="173"/>
      <c r="J33" s="173"/>
    </row>
    <row r="34" spans="1:10" x14ac:dyDescent="0.3">
      <c r="A34" s="132">
        <v>8130</v>
      </c>
      <c r="B34" s="137" t="s">
        <v>783</v>
      </c>
      <c r="C34" s="140" t="s">
        <v>784</v>
      </c>
      <c r="D34" s="169">
        <f>SUM(D36:D37)</f>
        <v>0</v>
      </c>
      <c r="E34" s="172" t="s">
        <v>772</v>
      </c>
      <c r="F34" s="170">
        <f>SUM(F36:F37)</f>
        <v>0</v>
      </c>
      <c r="G34" s="170">
        <f t="shared" ref="G34:J34" si="7">SUM(G36:G37)</f>
        <v>0</v>
      </c>
      <c r="H34" s="170">
        <f t="shared" si="7"/>
        <v>0</v>
      </c>
      <c r="I34" s="170">
        <f t="shared" si="7"/>
        <v>0</v>
      </c>
      <c r="J34" s="170">
        <f t="shared" si="7"/>
        <v>0</v>
      </c>
    </row>
    <row r="35" spans="1:10" x14ac:dyDescent="0.3">
      <c r="A35" s="132"/>
      <c r="B35" s="137" t="s">
        <v>450</v>
      </c>
      <c r="C35" s="140"/>
      <c r="D35" s="169"/>
      <c r="E35" s="172"/>
      <c r="F35" s="173"/>
      <c r="G35" s="173"/>
      <c r="H35" s="173"/>
      <c r="I35" s="173"/>
      <c r="J35" s="173"/>
    </row>
    <row r="36" spans="1:10" ht="17.25" thickBot="1" x14ac:dyDescent="0.35">
      <c r="A36" s="132">
        <v>8131</v>
      </c>
      <c r="B36" s="137" t="s">
        <v>785</v>
      </c>
      <c r="C36" s="140"/>
      <c r="D36" s="174">
        <f>SUM(E36:F36)</f>
        <v>0</v>
      </c>
      <c r="E36" s="172" t="s">
        <v>772</v>
      </c>
      <c r="F36" s="173"/>
      <c r="G36" s="173"/>
      <c r="H36" s="173"/>
      <c r="I36" s="173"/>
      <c r="J36" s="173"/>
    </row>
    <row r="37" spans="1:10" ht="17.25" thickBot="1" x14ac:dyDescent="0.35">
      <c r="A37" s="132">
        <v>8132</v>
      </c>
      <c r="B37" s="137" t="s">
        <v>786</v>
      </c>
      <c r="C37" s="140"/>
      <c r="D37" s="174">
        <f>SUM(E37:F37)</f>
        <v>0</v>
      </c>
      <c r="E37" s="172" t="s">
        <v>772</v>
      </c>
      <c r="F37" s="173"/>
      <c r="G37" s="173"/>
      <c r="H37" s="173"/>
      <c r="I37" s="173"/>
      <c r="J37" s="173"/>
    </row>
    <row r="38" spans="1:10" x14ac:dyDescent="0.3">
      <c r="A38" s="132">
        <v>8140</v>
      </c>
      <c r="B38" s="137" t="s">
        <v>787</v>
      </c>
      <c r="C38" s="140"/>
      <c r="D38" s="169">
        <f>SUM(D40,D44)</f>
        <v>0</v>
      </c>
      <c r="E38" s="169">
        <f>SUM(E40,E44)</f>
        <v>0</v>
      </c>
      <c r="F38" s="170">
        <f>SUM(F40,F44)</f>
        <v>0</v>
      </c>
      <c r="G38" s="170">
        <f t="shared" ref="G38:J38" si="8">SUM(G40,G44)</f>
        <v>0</v>
      </c>
      <c r="H38" s="170">
        <f t="shared" si="8"/>
        <v>0</v>
      </c>
      <c r="I38" s="170">
        <f t="shared" si="8"/>
        <v>0</v>
      </c>
      <c r="J38" s="170">
        <f t="shared" si="8"/>
        <v>0</v>
      </c>
    </row>
    <row r="39" spans="1:10" ht="17.25" thickBot="1" x14ac:dyDescent="0.35">
      <c r="A39" s="132"/>
      <c r="B39" s="133" t="s">
        <v>450</v>
      </c>
      <c r="C39" s="140"/>
      <c r="D39" s="169"/>
      <c r="E39" s="172"/>
      <c r="F39" s="173"/>
      <c r="G39" s="173"/>
      <c r="H39" s="173"/>
      <c r="I39" s="173"/>
      <c r="J39" s="173"/>
    </row>
    <row r="40" spans="1:10" x14ac:dyDescent="0.3">
      <c r="A40" s="132">
        <v>8141</v>
      </c>
      <c r="B40" s="137" t="s">
        <v>788</v>
      </c>
      <c r="C40" s="140" t="s">
        <v>780</v>
      </c>
      <c r="D40" s="175">
        <f>SUM(D42:D43)</f>
        <v>0</v>
      </c>
      <c r="E40" s="175">
        <f>SUM(E42:E43)</f>
        <v>0</v>
      </c>
      <c r="F40" s="176">
        <f>SUM(F42:F43)</f>
        <v>0</v>
      </c>
      <c r="G40" s="176">
        <f t="shared" ref="G40:J40" si="9">SUM(G42:G43)</f>
        <v>0</v>
      </c>
      <c r="H40" s="176">
        <f t="shared" si="9"/>
        <v>0</v>
      </c>
      <c r="I40" s="176">
        <f t="shared" si="9"/>
        <v>0</v>
      </c>
      <c r="J40" s="176">
        <f t="shared" si="9"/>
        <v>0</v>
      </c>
    </row>
    <row r="41" spans="1:10" x14ac:dyDescent="0.3">
      <c r="A41" s="132"/>
      <c r="B41" s="137" t="s">
        <v>450</v>
      </c>
      <c r="C41" s="140"/>
      <c r="D41" s="169"/>
      <c r="E41" s="172"/>
      <c r="F41" s="173"/>
      <c r="G41" s="173"/>
      <c r="H41" s="173"/>
      <c r="I41" s="173"/>
      <c r="J41" s="173"/>
    </row>
    <row r="42" spans="1:10" ht="17.25" thickBot="1" x14ac:dyDescent="0.35">
      <c r="A42" s="132">
        <v>8142</v>
      </c>
      <c r="B42" s="137" t="s">
        <v>789</v>
      </c>
      <c r="C42" s="140"/>
      <c r="D42" s="174">
        <f>SUM(E42:F42)</f>
        <v>0</v>
      </c>
      <c r="E42" s="172"/>
      <c r="F42" s="173" t="s">
        <v>0</v>
      </c>
      <c r="G42" s="172"/>
      <c r="H42" s="172"/>
      <c r="I42" s="172"/>
      <c r="J42" s="172"/>
    </row>
    <row r="43" spans="1:10" ht="17.25" thickBot="1" x14ac:dyDescent="0.35">
      <c r="A43" s="132">
        <v>8143</v>
      </c>
      <c r="B43" s="137" t="s">
        <v>790</v>
      </c>
      <c r="C43" s="140"/>
      <c r="D43" s="174">
        <f>SUM(E43:F43)</f>
        <v>0</v>
      </c>
      <c r="E43" s="177"/>
      <c r="F43" s="178" t="s">
        <v>0</v>
      </c>
      <c r="G43" s="177"/>
      <c r="H43" s="177"/>
      <c r="I43" s="177"/>
      <c r="J43" s="177"/>
    </row>
    <row r="44" spans="1:10" x14ac:dyDescent="0.3">
      <c r="A44" s="132">
        <v>8150</v>
      </c>
      <c r="B44" s="137" t="s">
        <v>791</v>
      </c>
      <c r="C44" s="140" t="s">
        <v>784</v>
      </c>
      <c r="D44" s="175">
        <f>SUM(D46:D47)</f>
        <v>0</v>
      </c>
      <c r="E44" s="175">
        <f>SUM(E46:E47)</f>
        <v>0</v>
      </c>
      <c r="F44" s="176">
        <f>SUM(F46:F47)</f>
        <v>0</v>
      </c>
      <c r="G44" s="175">
        <f>SUM(G46:G47)</f>
        <v>0</v>
      </c>
      <c r="H44" s="175">
        <f t="shared" ref="H44:J44" si="10">SUM(H46:H47)</f>
        <v>0</v>
      </c>
      <c r="I44" s="175">
        <f t="shared" si="10"/>
        <v>0</v>
      </c>
      <c r="J44" s="175">
        <f t="shared" si="10"/>
        <v>0</v>
      </c>
    </row>
    <row r="45" spans="1:10" x14ac:dyDescent="0.3">
      <c r="A45" s="132"/>
      <c r="B45" s="137" t="s">
        <v>450</v>
      </c>
      <c r="C45" s="140"/>
      <c r="D45" s="169"/>
      <c r="E45" s="172"/>
      <c r="F45" s="173"/>
      <c r="G45" s="172"/>
      <c r="H45" s="172"/>
      <c r="I45" s="172"/>
      <c r="J45" s="172"/>
    </row>
    <row r="46" spans="1:10" ht="17.25" thickBot="1" x14ac:dyDescent="0.35">
      <c r="A46" s="132">
        <v>8151</v>
      </c>
      <c r="B46" s="137" t="s">
        <v>785</v>
      </c>
      <c r="C46" s="140"/>
      <c r="D46" s="174">
        <f>SUM(E46:F46)</f>
        <v>0</v>
      </c>
      <c r="E46" s="172"/>
      <c r="F46" s="173" t="s">
        <v>0</v>
      </c>
      <c r="G46" s="172"/>
      <c r="H46" s="172"/>
      <c r="I46" s="172"/>
      <c r="J46" s="172"/>
    </row>
    <row r="47" spans="1:10" ht="17.25" thickBot="1" x14ac:dyDescent="0.35">
      <c r="A47" s="132">
        <v>8152</v>
      </c>
      <c r="B47" s="137" t="s">
        <v>792</v>
      </c>
      <c r="C47" s="140"/>
      <c r="D47" s="174">
        <f>SUM(E47:F47)</f>
        <v>0</v>
      </c>
      <c r="E47" s="177"/>
      <c r="F47" s="178" t="s">
        <v>0</v>
      </c>
      <c r="G47" s="177"/>
      <c r="H47" s="177"/>
      <c r="I47" s="177"/>
      <c r="J47" s="177"/>
    </row>
    <row r="48" spans="1:10" ht="50.25" thickBot="1" x14ac:dyDescent="0.35">
      <c r="A48" s="132">
        <v>8160</v>
      </c>
      <c r="B48" s="137" t="s">
        <v>793</v>
      </c>
      <c r="C48" s="140"/>
      <c r="D48" s="179">
        <f>SUM(D50,D55,D59,D71)</f>
        <v>2244771.2873</v>
      </c>
      <c r="E48" s="179">
        <f>SUM(E50,E55,E59,E71)</f>
        <v>227949.48699999996</v>
      </c>
      <c r="F48" s="180">
        <f>SUM(F50,F55,F59,F71)</f>
        <v>2016821.8003</v>
      </c>
      <c r="G48" s="179">
        <f>SUM(G50,G55,G59,G71)</f>
        <v>2244771.2873</v>
      </c>
      <c r="H48" s="179">
        <f t="shared" ref="H48:J48" si="11">SUM(H50,H55,H59,H71)</f>
        <v>2244771.2873</v>
      </c>
      <c r="I48" s="179">
        <f t="shared" si="11"/>
        <v>2244771.2873</v>
      </c>
      <c r="J48" s="179">
        <f t="shared" si="11"/>
        <v>2244771.2873</v>
      </c>
    </row>
    <row r="49" spans="1:10" ht="17.25" thickBot="1" x14ac:dyDescent="0.35">
      <c r="A49" s="132"/>
      <c r="B49" s="136" t="s">
        <v>153</v>
      </c>
      <c r="C49" s="140"/>
      <c r="D49" s="181"/>
      <c r="E49" s="182"/>
      <c r="F49" s="183"/>
      <c r="G49" s="182"/>
      <c r="H49" s="182"/>
      <c r="I49" s="182"/>
      <c r="J49" s="182"/>
    </row>
    <row r="50" spans="1:10" ht="17.25" thickBot="1" x14ac:dyDescent="0.35">
      <c r="A50" s="132">
        <v>8161</v>
      </c>
      <c r="B50" s="133" t="s">
        <v>794</v>
      </c>
      <c r="C50" s="140"/>
      <c r="D50" s="184">
        <f>SUM(D52:D54)</f>
        <v>0</v>
      </c>
      <c r="E50" s="185" t="s">
        <v>772</v>
      </c>
      <c r="F50" s="186">
        <f>SUM(F52:F54)</f>
        <v>0</v>
      </c>
      <c r="G50" s="186">
        <f t="shared" ref="G50:J50" si="12">SUM(G52:G54)</f>
        <v>0</v>
      </c>
      <c r="H50" s="186">
        <f t="shared" si="12"/>
        <v>0</v>
      </c>
      <c r="I50" s="186">
        <f t="shared" si="12"/>
        <v>0</v>
      </c>
      <c r="J50" s="186">
        <f t="shared" si="12"/>
        <v>0</v>
      </c>
    </row>
    <row r="51" spans="1:10" x14ac:dyDescent="0.3">
      <c r="A51" s="132"/>
      <c r="B51" s="133" t="s">
        <v>450</v>
      </c>
      <c r="C51" s="140"/>
      <c r="D51" s="166"/>
      <c r="E51" s="187"/>
      <c r="F51" s="168"/>
      <c r="G51" s="168"/>
      <c r="H51" s="168"/>
      <c r="I51" s="168"/>
      <c r="J51" s="168"/>
    </row>
    <row r="52" spans="1:10" ht="50.25" thickBot="1" x14ac:dyDescent="0.35">
      <c r="A52" s="132">
        <v>8162</v>
      </c>
      <c r="B52" s="137" t="s">
        <v>795</v>
      </c>
      <c r="C52" s="140" t="s">
        <v>796</v>
      </c>
      <c r="D52" s="174"/>
      <c r="E52" s="172" t="s">
        <v>772</v>
      </c>
      <c r="F52" s="173"/>
      <c r="G52" s="173"/>
      <c r="H52" s="173"/>
      <c r="I52" s="173"/>
      <c r="J52" s="173"/>
    </row>
    <row r="53" spans="1:10" ht="99.75" thickBot="1" x14ac:dyDescent="0.35">
      <c r="A53" s="132">
        <v>8163</v>
      </c>
      <c r="B53" s="141" t="s">
        <v>797</v>
      </c>
      <c r="C53" s="140" t="s">
        <v>796</v>
      </c>
      <c r="D53" s="174">
        <f>SUM(E53:F53)</f>
        <v>0</v>
      </c>
      <c r="E53" s="185" t="s">
        <v>772</v>
      </c>
      <c r="F53" s="188"/>
      <c r="G53" s="188"/>
      <c r="H53" s="188"/>
      <c r="I53" s="188"/>
      <c r="J53" s="188"/>
    </row>
    <row r="54" spans="1:10" ht="33.75" thickBot="1" x14ac:dyDescent="0.35">
      <c r="A54" s="132">
        <v>8164</v>
      </c>
      <c r="B54" s="137" t="s">
        <v>798</v>
      </c>
      <c r="C54" s="140" t="s">
        <v>799</v>
      </c>
      <c r="D54" s="174">
        <f>SUM(E54:F54)</f>
        <v>0</v>
      </c>
      <c r="E54" s="177" t="s">
        <v>772</v>
      </c>
      <c r="F54" s="178"/>
      <c r="G54" s="178"/>
      <c r="H54" s="178"/>
      <c r="I54" s="178"/>
      <c r="J54" s="178"/>
    </row>
    <row r="55" spans="1:10" ht="17.25" thickBot="1" x14ac:dyDescent="0.35">
      <c r="A55" s="132">
        <v>8170</v>
      </c>
      <c r="B55" s="133" t="s">
        <v>800</v>
      </c>
      <c r="C55" s="140"/>
      <c r="D55" s="189">
        <f>SUM(D57:D58)</f>
        <v>0</v>
      </c>
      <c r="E55" s="189">
        <f>SUM(E57:E58)</f>
        <v>0</v>
      </c>
      <c r="F55" s="190">
        <f>SUM(F57:F58)</f>
        <v>0</v>
      </c>
      <c r="G55" s="190">
        <f t="shared" ref="G55:J55" si="13">SUM(G57:G58)</f>
        <v>0</v>
      </c>
      <c r="H55" s="190">
        <f t="shared" si="13"/>
        <v>0</v>
      </c>
      <c r="I55" s="190">
        <f t="shared" si="13"/>
        <v>0</v>
      </c>
      <c r="J55" s="190">
        <f t="shared" si="13"/>
        <v>0</v>
      </c>
    </row>
    <row r="56" spans="1:10" x14ac:dyDescent="0.3">
      <c r="A56" s="132"/>
      <c r="B56" s="133" t="s">
        <v>450</v>
      </c>
      <c r="C56" s="140"/>
      <c r="D56" s="191"/>
      <c r="E56" s="187"/>
      <c r="F56" s="192"/>
      <c r="G56" s="192"/>
      <c r="H56" s="192"/>
      <c r="I56" s="192"/>
      <c r="J56" s="192"/>
    </row>
    <row r="57" spans="1:10" ht="33.75" thickBot="1" x14ac:dyDescent="0.35">
      <c r="A57" s="132">
        <v>8171</v>
      </c>
      <c r="B57" s="137" t="s">
        <v>801</v>
      </c>
      <c r="C57" s="140" t="s">
        <v>802</v>
      </c>
      <c r="D57" s="174">
        <f>SUM(E57:F57)</f>
        <v>0</v>
      </c>
      <c r="E57" s="193"/>
      <c r="F57" s="173"/>
      <c r="G57" s="173"/>
      <c r="H57" s="173"/>
      <c r="I57" s="173"/>
      <c r="J57" s="173"/>
    </row>
    <row r="58" spans="1:10" ht="17.25" thickBot="1" x14ac:dyDescent="0.35">
      <c r="A58" s="132">
        <v>8172</v>
      </c>
      <c r="B58" s="139" t="s">
        <v>803</v>
      </c>
      <c r="C58" s="140" t="s">
        <v>804</v>
      </c>
      <c r="D58" s="174">
        <f>SUM(E58:F58)</f>
        <v>0</v>
      </c>
      <c r="E58" s="194"/>
      <c r="F58" s="195"/>
      <c r="G58" s="195"/>
      <c r="H58" s="195"/>
      <c r="I58" s="195"/>
      <c r="J58" s="195"/>
    </row>
    <row r="59" spans="1:10" ht="33.75" thickBot="1" x14ac:dyDescent="0.35">
      <c r="A59" s="132">
        <v>8190</v>
      </c>
      <c r="B59" s="133" t="s">
        <v>805</v>
      </c>
      <c r="C59" s="132"/>
      <c r="D59" s="162">
        <f>SUM(E59:F59)</f>
        <v>2244771.2873</v>
      </c>
      <c r="E59" s="184">
        <f>SUM(E61+E65-E64)</f>
        <v>227949.48699999996</v>
      </c>
      <c r="F59" s="186">
        <f>SUM(F65)</f>
        <v>2016821.8003</v>
      </c>
      <c r="G59" s="186">
        <f>+G63+G64+G67</f>
        <v>2244771.2873</v>
      </c>
      <c r="H59" s="186">
        <f t="shared" ref="H59:J59" si="14">+H63+H64+H67</f>
        <v>2244771.2873</v>
      </c>
      <c r="I59" s="186">
        <f t="shared" si="14"/>
        <v>2244771.2873</v>
      </c>
      <c r="J59" s="186">
        <f t="shared" si="14"/>
        <v>2244771.2873</v>
      </c>
    </row>
    <row r="60" spans="1:10" x14ac:dyDescent="0.3">
      <c r="A60" s="132"/>
      <c r="B60" s="133" t="s">
        <v>374</v>
      </c>
      <c r="C60" s="132"/>
      <c r="D60" s="196"/>
      <c r="E60" s="197"/>
      <c r="F60" s="198"/>
      <c r="G60" s="198"/>
      <c r="H60" s="198"/>
      <c r="I60" s="198"/>
      <c r="J60" s="198"/>
    </row>
    <row r="61" spans="1:10" ht="33" x14ac:dyDescent="0.3">
      <c r="A61" s="132">
        <v>8191</v>
      </c>
      <c r="B61" s="133" t="s">
        <v>806</v>
      </c>
      <c r="C61" s="132">
        <v>9320</v>
      </c>
      <c r="D61" s="199">
        <f>SUM(E61:F61)</f>
        <v>1467018.6598</v>
      </c>
      <c r="E61" s="200">
        <v>1467018.6598</v>
      </c>
      <c r="F61" s="201" t="s">
        <v>0</v>
      </c>
      <c r="G61" s="200">
        <v>1467018.6598</v>
      </c>
      <c r="H61" s="200">
        <v>1467018.6598</v>
      </c>
      <c r="I61" s="200">
        <v>1467018.6598</v>
      </c>
      <c r="J61" s="200">
        <v>1467018.6598</v>
      </c>
    </row>
    <row r="62" spans="1:10" x14ac:dyDescent="0.3">
      <c r="A62" s="132"/>
      <c r="B62" s="133" t="s">
        <v>155</v>
      </c>
      <c r="C62" s="132"/>
      <c r="D62" s="169"/>
      <c r="E62" s="193"/>
      <c r="F62" s="173"/>
      <c r="G62" s="193"/>
      <c r="H62" s="193"/>
      <c r="I62" s="193"/>
      <c r="J62" s="193"/>
    </row>
    <row r="63" spans="1:10" ht="66" x14ac:dyDescent="0.3">
      <c r="A63" s="132">
        <v>8192</v>
      </c>
      <c r="B63" s="137" t="s">
        <v>807</v>
      </c>
      <c r="C63" s="132"/>
      <c r="D63" s="199">
        <f>SUM(E63:F63)</f>
        <v>227949.48699999999</v>
      </c>
      <c r="E63" s="193">
        <v>227949.48699999999</v>
      </c>
      <c r="F63" s="202" t="s">
        <v>772</v>
      </c>
      <c r="G63" s="193">
        <v>227949.48699999999</v>
      </c>
      <c r="H63" s="193">
        <v>227949.48699999999</v>
      </c>
      <c r="I63" s="193">
        <v>227949.48699999999</v>
      </c>
      <c r="J63" s="193">
        <v>227949.48699999999</v>
      </c>
    </row>
    <row r="64" spans="1:10" ht="33.75" thickBot="1" x14ac:dyDescent="0.35">
      <c r="A64" s="132">
        <v>8193</v>
      </c>
      <c r="B64" s="137" t="s">
        <v>808</v>
      </c>
      <c r="C64" s="132"/>
      <c r="D64" s="169">
        <f>D61-D63</f>
        <v>1239069.1728000001</v>
      </c>
      <c r="E64" s="169">
        <f>E61-E63</f>
        <v>1239069.1728000001</v>
      </c>
      <c r="F64" s="202" t="s">
        <v>0</v>
      </c>
      <c r="G64" s="169">
        <f t="shared" ref="G64:J64" si="15">G61-G63</f>
        <v>1239069.1728000001</v>
      </c>
      <c r="H64" s="169">
        <f t="shared" si="15"/>
        <v>1239069.1728000001</v>
      </c>
      <c r="I64" s="169">
        <f t="shared" si="15"/>
        <v>1239069.1728000001</v>
      </c>
      <c r="J64" s="169">
        <f t="shared" si="15"/>
        <v>1239069.1728000001</v>
      </c>
    </row>
    <row r="65" spans="1:10" ht="33.75" thickBot="1" x14ac:dyDescent="0.35">
      <c r="A65" s="132">
        <v>8194</v>
      </c>
      <c r="B65" s="133" t="s">
        <v>809</v>
      </c>
      <c r="C65" s="138">
        <v>9330</v>
      </c>
      <c r="D65" s="184">
        <f>D67+D68</f>
        <v>2016821.8003</v>
      </c>
      <c r="E65" s="184">
        <f>SUM(E67,E68)</f>
        <v>0</v>
      </c>
      <c r="F65" s="186">
        <f>F67+F68</f>
        <v>2016821.8003</v>
      </c>
      <c r="G65" s="184">
        <f t="shared" ref="G65:J65" si="16">SUM(G67,G68)</f>
        <v>2016821.8003</v>
      </c>
      <c r="H65" s="184">
        <f t="shared" si="16"/>
        <v>2016821.8003</v>
      </c>
      <c r="I65" s="184">
        <f t="shared" si="16"/>
        <v>2016821.8003</v>
      </c>
      <c r="J65" s="184">
        <f t="shared" si="16"/>
        <v>2016821.8003</v>
      </c>
    </row>
    <row r="66" spans="1:10" x14ac:dyDescent="0.3">
      <c r="A66" s="132"/>
      <c r="B66" s="133" t="s">
        <v>155</v>
      </c>
      <c r="C66" s="138"/>
      <c r="D66" s="169"/>
      <c r="E66" s="172"/>
      <c r="F66" s="173"/>
      <c r="G66" s="172"/>
      <c r="H66" s="172"/>
      <c r="I66" s="172"/>
      <c r="J66" s="172"/>
    </row>
    <row r="67" spans="1:10" ht="50.25" thickBot="1" x14ac:dyDescent="0.35">
      <c r="A67" s="132">
        <v>8195</v>
      </c>
      <c r="B67" s="137" t="s">
        <v>810</v>
      </c>
      <c r="C67" s="138"/>
      <c r="D67" s="174">
        <f>F67</f>
        <v>777752.62749999994</v>
      </c>
      <c r="E67" s="172" t="s">
        <v>772</v>
      </c>
      <c r="F67" s="173">
        <v>777752.62749999994</v>
      </c>
      <c r="G67" s="173">
        <f>+F67</f>
        <v>777752.62749999994</v>
      </c>
      <c r="H67" s="173">
        <f>+F67</f>
        <v>777752.62749999994</v>
      </c>
      <c r="I67" s="173">
        <f>+F67</f>
        <v>777752.62749999994</v>
      </c>
      <c r="J67" s="173">
        <f>+D67</f>
        <v>777752.62749999994</v>
      </c>
    </row>
    <row r="68" spans="1:10" ht="50.25" thickBot="1" x14ac:dyDescent="0.35">
      <c r="A68" s="132">
        <v>8196</v>
      </c>
      <c r="B68" s="137" t="s">
        <v>811</v>
      </c>
      <c r="C68" s="138"/>
      <c r="D68" s="174">
        <f>F68</f>
        <v>1239069.1728000001</v>
      </c>
      <c r="E68" s="172" t="s">
        <v>772</v>
      </c>
      <c r="F68" s="203">
        <f>+E64</f>
        <v>1239069.1728000001</v>
      </c>
      <c r="G68" s="203">
        <f>+F68</f>
        <v>1239069.1728000001</v>
      </c>
      <c r="H68" s="203">
        <f>+F68</f>
        <v>1239069.1728000001</v>
      </c>
      <c r="I68" s="203">
        <f>+F68</f>
        <v>1239069.1728000001</v>
      </c>
      <c r="J68" s="173">
        <f>+D68</f>
        <v>1239069.1728000001</v>
      </c>
    </row>
    <row r="69" spans="1:10" ht="33.75" thickBot="1" x14ac:dyDescent="0.35">
      <c r="A69" s="132">
        <v>8197</v>
      </c>
      <c r="B69" s="133" t="s">
        <v>812</v>
      </c>
      <c r="C69" s="138"/>
      <c r="D69" s="174" t="s">
        <v>0</v>
      </c>
      <c r="E69" s="204" t="s">
        <v>772</v>
      </c>
      <c r="F69" s="205" t="s">
        <v>0</v>
      </c>
      <c r="G69" s="135"/>
      <c r="H69" s="135"/>
      <c r="I69" s="135"/>
      <c r="J69" s="135"/>
    </row>
    <row r="70" spans="1:10" ht="50.25" thickBot="1" x14ac:dyDescent="0.35">
      <c r="A70" s="132">
        <v>8198</v>
      </c>
      <c r="B70" s="133" t="s">
        <v>813</v>
      </c>
      <c r="C70" s="138"/>
      <c r="D70" s="174">
        <f>SUM(E70:F70)</f>
        <v>0</v>
      </c>
      <c r="E70" s="172" t="s">
        <v>0</v>
      </c>
      <c r="F70" s="173"/>
      <c r="G70" s="135"/>
      <c r="H70" s="135"/>
      <c r="I70" s="135"/>
      <c r="J70" s="135"/>
    </row>
    <row r="71" spans="1:10" ht="66" x14ac:dyDescent="0.3">
      <c r="A71" s="132">
        <v>8199</v>
      </c>
      <c r="B71" s="133" t="s">
        <v>814</v>
      </c>
      <c r="C71" s="138"/>
      <c r="D71" s="171">
        <f>SUM(E71:F71)</f>
        <v>0</v>
      </c>
      <c r="E71" s="172"/>
      <c r="F71" s="173"/>
      <c r="G71" s="135"/>
      <c r="H71" s="135"/>
      <c r="I71" s="135"/>
      <c r="J71" s="135"/>
    </row>
    <row r="72" spans="1:10" ht="33" x14ac:dyDescent="0.3">
      <c r="A72" s="132" t="s">
        <v>815</v>
      </c>
      <c r="B72" s="137" t="s">
        <v>816</v>
      </c>
      <c r="C72" s="138"/>
      <c r="D72" s="171">
        <f>SUM(E72:F72)</f>
        <v>0</v>
      </c>
      <c r="E72" s="204"/>
      <c r="F72" s="173"/>
      <c r="G72" s="135"/>
      <c r="H72" s="135"/>
      <c r="I72" s="135"/>
      <c r="J72" s="135"/>
    </row>
    <row r="73" spans="1:10" x14ac:dyDescent="0.3">
      <c r="A73" s="132">
        <v>8200</v>
      </c>
      <c r="B73" s="133" t="s">
        <v>817</v>
      </c>
      <c r="C73" s="132"/>
      <c r="D73" s="169">
        <f>SUM(D75)</f>
        <v>0</v>
      </c>
      <c r="E73" s="169">
        <f>SUM(E75)</f>
        <v>0</v>
      </c>
      <c r="F73" s="170">
        <f>SUM(F75)</f>
        <v>0</v>
      </c>
      <c r="G73" s="170">
        <f t="shared" ref="G73:J73" si="17">SUM(G75)</f>
        <v>0</v>
      </c>
      <c r="H73" s="170">
        <f t="shared" si="17"/>
        <v>0</v>
      </c>
      <c r="I73" s="170">
        <f t="shared" si="17"/>
        <v>0</v>
      </c>
      <c r="J73" s="170">
        <f t="shared" si="17"/>
        <v>0</v>
      </c>
    </row>
    <row r="74" spans="1:10" x14ac:dyDescent="0.3">
      <c r="A74" s="132"/>
      <c r="B74" s="136" t="s">
        <v>153</v>
      </c>
      <c r="C74" s="132"/>
      <c r="D74" s="169"/>
      <c r="E74" s="193"/>
      <c r="F74" s="173"/>
      <c r="G74" s="173"/>
      <c r="H74" s="173"/>
      <c r="I74" s="173"/>
      <c r="J74" s="173"/>
    </row>
    <row r="75" spans="1:10" x14ac:dyDescent="0.3">
      <c r="A75" s="132">
        <v>8210</v>
      </c>
      <c r="B75" s="137" t="s">
        <v>818</v>
      </c>
      <c r="C75" s="132"/>
      <c r="D75" s="169">
        <f>SUM(D77,D81)</f>
        <v>0</v>
      </c>
      <c r="E75" s="169">
        <f>SUM(E77,E81)</f>
        <v>0</v>
      </c>
      <c r="F75" s="170">
        <f>SUM(F77,F81)</f>
        <v>0</v>
      </c>
      <c r="G75" s="170">
        <f t="shared" ref="G75:J75" si="18">SUM(G77,G81)</f>
        <v>0</v>
      </c>
      <c r="H75" s="170">
        <f t="shared" si="18"/>
        <v>0</v>
      </c>
      <c r="I75" s="170">
        <f t="shared" si="18"/>
        <v>0</v>
      </c>
      <c r="J75" s="170">
        <f t="shared" si="18"/>
        <v>0</v>
      </c>
    </row>
    <row r="76" spans="1:10" x14ac:dyDescent="0.3">
      <c r="A76" s="132"/>
      <c r="B76" s="137" t="s">
        <v>153</v>
      </c>
      <c r="C76" s="132"/>
      <c r="D76" s="169"/>
      <c r="E76" s="172"/>
      <c r="F76" s="173"/>
      <c r="G76" s="173"/>
      <c r="H76" s="173"/>
      <c r="I76" s="173"/>
      <c r="J76" s="173"/>
    </row>
    <row r="77" spans="1:10" ht="33" x14ac:dyDescent="0.3">
      <c r="A77" s="132">
        <v>8211</v>
      </c>
      <c r="B77" s="133" t="s">
        <v>771</v>
      </c>
      <c r="C77" s="132"/>
      <c r="D77" s="169">
        <f>SUM(D79:D80)</f>
        <v>0</v>
      </c>
      <c r="E77" s="172" t="s">
        <v>772</v>
      </c>
      <c r="F77" s="170">
        <f>SUM(F79:F80)</f>
        <v>0</v>
      </c>
      <c r="G77" s="170">
        <f t="shared" ref="G77:J77" si="19">SUM(G79:G80)</f>
        <v>0</v>
      </c>
      <c r="H77" s="170">
        <f t="shared" si="19"/>
        <v>0</v>
      </c>
      <c r="I77" s="170">
        <f t="shared" si="19"/>
        <v>0</v>
      </c>
      <c r="J77" s="170">
        <f t="shared" si="19"/>
        <v>0</v>
      </c>
    </row>
    <row r="78" spans="1:10" x14ac:dyDescent="0.3">
      <c r="A78" s="132"/>
      <c r="B78" s="133" t="s">
        <v>155</v>
      </c>
      <c r="C78" s="132"/>
      <c r="D78" s="169"/>
      <c r="E78" s="172"/>
      <c r="F78" s="173"/>
      <c r="G78" s="135"/>
      <c r="H78" s="135"/>
      <c r="I78" s="135"/>
      <c r="J78" s="135"/>
    </row>
    <row r="79" spans="1:10" ht="17.25" thickBot="1" x14ac:dyDescent="0.35">
      <c r="A79" s="132">
        <v>8212</v>
      </c>
      <c r="B79" s="139" t="s">
        <v>773</v>
      </c>
      <c r="C79" s="140" t="s">
        <v>819</v>
      </c>
      <c r="D79" s="174">
        <f>SUM(E79:F79)</f>
        <v>0</v>
      </c>
      <c r="E79" s="172" t="s">
        <v>772</v>
      </c>
      <c r="F79" s="173"/>
      <c r="G79" s="135"/>
      <c r="H79" s="135"/>
      <c r="I79" s="135"/>
      <c r="J79" s="135"/>
    </row>
    <row r="80" spans="1:10" ht="17.25" thickBot="1" x14ac:dyDescent="0.35">
      <c r="A80" s="132">
        <v>8213</v>
      </c>
      <c r="B80" s="139" t="s">
        <v>775</v>
      </c>
      <c r="C80" s="140" t="s">
        <v>820</v>
      </c>
      <c r="D80" s="174">
        <f>SUM(E80:F80)</f>
        <v>0</v>
      </c>
      <c r="E80" s="172" t="s">
        <v>772</v>
      </c>
      <c r="F80" s="173"/>
      <c r="G80" s="135"/>
      <c r="H80" s="135"/>
      <c r="I80" s="135"/>
      <c r="J80" s="135"/>
    </row>
    <row r="81" spans="1:10" ht="33" x14ac:dyDescent="0.3">
      <c r="A81" s="132">
        <v>8220</v>
      </c>
      <c r="B81" s="133" t="s">
        <v>821</v>
      </c>
      <c r="C81" s="132"/>
      <c r="D81" s="169">
        <f>SUM(D83,D87)</f>
        <v>0</v>
      </c>
      <c r="E81" s="169">
        <f>SUM(E83,E87)</f>
        <v>0</v>
      </c>
      <c r="F81" s="170">
        <f>SUM(F83,F87)</f>
        <v>0</v>
      </c>
      <c r="G81" s="170">
        <f t="shared" ref="G81:J81" si="20">SUM(G83,G87)</f>
        <v>0</v>
      </c>
      <c r="H81" s="170">
        <f t="shared" si="20"/>
        <v>0</v>
      </c>
      <c r="I81" s="170">
        <f t="shared" si="20"/>
        <v>0</v>
      </c>
      <c r="J81" s="170">
        <f t="shared" si="20"/>
        <v>0</v>
      </c>
    </row>
    <row r="82" spans="1:10" x14ac:dyDescent="0.3">
      <c r="A82" s="132"/>
      <c r="B82" s="133" t="s">
        <v>153</v>
      </c>
      <c r="C82" s="132"/>
      <c r="D82" s="169"/>
      <c r="E82" s="193"/>
      <c r="F82" s="173"/>
      <c r="G82" s="173"/>
      <c r="H82" s="173"/>
      <c r="I82" s="173"/>
      <c r="J82" s="173"/>
    </row>
    <row r="83" spans="1:10" x14ac:dyDescent="0.3">
      <c r="A83" s="132">
        <v>8221</v>
      </c>
      <c r="B83" s="133" t="s">
        <v>778</v>
      </c>
      <c r="C83" s="132"/>
      <c r="D83" s="169">
        <f>SUM(D85:D86)</f>
        <v>0</v>
      </c>
      <c r="E83" s="172" t="s">
        <v>772</v>
      </c>
      <c r="F83" s="170">
        <f>SUM(F85:F86)</f>
        <v>0</v>
      </c>
      <c r="G83" s="170">
        <f t="shared" ref="G83:J83" si="21">SUM(G85:G86)</f>
        <v>0</v>
      </c>
      <c r="H83" s="170">
        <f t="shared" si="21"/>
        <v>0</v>
      </c>
      <c r="I83" s="170">
        <f t="shared" si="21"/>
        <v>0</v>
      </c>
      <c r="J83" s="170">
        <f t="shared" si="21"/>
        <v>0</v>
      </c>
    </row>
    <row r="84" spans="1:10" x14ac:dyDescent="0.3">
      <c r="A84" s="132"/>
      <c r="B84" s="133" t="s">
        <v>450</v>
      </c>
      <c r="C84" s="132"/>
      <c r="D84" s="169"/>
      <c r="E84" s="172"/>
      <c r="F84" s="173"/>
      <c r="G84" s="135"/>
      <c r="H84" s="135"/>
      <c r="I84" s="135"/>
      <c r="J84" s="135"/>
    </row>
    <row r="85" spans="1:10" ht="17.25" thickBot="1" x14ac:dyDescent="0.35">
      <c r="A85" s="132">
        <v>8222</v>
      </c>
      <c r="B85" s="137" t="s">
        <v>779</v>
      </c>
      <c r="C85" s="140" t="s">
        <v>822</v>
      </c>
      <c r="D85" s="174">
        <f>SUM(E85:F85)</f>
        <v>0</v>
      </c>
      <c r="E85" s="172" t="s">
        <v>772</v>
      </c>
      <c r="F85" s="173"/>
      <c r="G85" s="135"/>
      <c r="H85" s="135"/>
      <c r="I85" s="135"/>
      <c r="J85" s="135"/>
    </row>
    <row r="86" spans="1:10" ht="17.25" thickBot="1" x14ac:dyDescent="0.35">
      <c r="A86" s="132">
        <v>8230</v>
      </c>
      <c r="B86" s="137" t="s">
        <v>783</v>
      </c>
      <c r="C86" s="140" t="s">
        <v>823</v>
      </c>
      <c r="D86" s="174">
        <f>SUM(E86:F86)</f>
        <v>0</v>
      </c>
      <c r="E86" s="172" t="s">
        <v>772</v>
      </c>
      <c r="F86" s="173"/>
      <c r="G86" s="135"/>
      <c r="H86" s="135"/>
      <c r="I86" s="135"/>
      <c r="J86" s="135"/>
    </row>
    <row r="87" spans="1:10" x14ac:dyDescent="0.3">
      <c r="A87" s="132">
        <v>8240</v>
      </c>
      <c r="B87" s="133" t="s">
        <v>787</v>
      </c>
      <c r="C87" s="132"/>
      <c r="D87" s="169">
        <f>SUM(D89:D90)</f>
        <v>0</v>
      </c>
      <c r="E87" s="169">
        <f>SUM(E89:E90)</f>
        <v>0</v>
      </c>
      <c r="F87" s="170">
        <f>SUM(F89:F90)</f>
        <v>0</v>
      </c>
      <c r="G87" s="170">
        <f t="shared" ref="G87:J87" si="22">SUM(G89:G90)</f>
        <v>0</v>
      </c>
      <c r="H87" s="170">
        <f t="shared" si="22"/>
        <v>0</v>
      </c>
      <c r="I87" s="170">
        <f t="shared" si="22"/>
        <v>0</v>
      </c>
      <c r="J87" s="170">
        <f t="shared" si="22"/>
        <v>0</v>
      </c>
    </row>
    <row r="88" spans="1:10" x14ac:dyDescent="0.3">
      <c r="A88" s="132"/>
      <c r="B88" s="133" t="s">
        <v>450</v>
      </c>
      <c r="C88" s="132"/>
      <c r="D88" s="169"/>
      <c r="E88" s="193"/>
      <c r="F88" s="173"/>
      <c r="G88" s="135"/>
      <c r="H88" s="135"/>
      <c r="I88" s="135"/>
      <c r="J88" s="135"/>
    </row>
    <row r="89" spans="1:10" ht="17.25" thickBot="1" x14ac:dyDescent="0.35">
      <c r="A89" s="132">
        <v>8241</v>
      </c>
      <c r="B89" s="137" t="s">
        <v>824</v>
      </c>
      <c r="C89" s="140" t="s">
        <v>822</v>
      </c>
      <c r="D89" s="174">
        <f>SUM(E89:F89)</f>
        <v>0</v>
      </c>
      <c r="E89" s="193"/>
      <c r="F89" s="173" t="s">
        <v>0</v>
      </c>
      <c r="G89" s="135"/>
      <c r="H89" s="135"/>
      <c r="I89" s="135"/>
      <c r="J89" s="135"/>
    </row>
    <row r="90" spans="1:10" ht="17.25" thickBot="1" x14ac:dyDescent="0.35">
      <c r="A90" s="132">
        <v>8250</v>
      </c>
      <c r="B90" s="137" t="s">
        <v>791</v>
      </c>
      <c r="C90" s="140" t="s">
        <v>823</v>
      </c>
      <c r="D90" s="174">
        <f>SUM(E90:F90)</f>
        <v>0</v>
      </c>
      <c r="E90" s="194"/>
      <c r="F90" s="195" t="s">
        <v>0</v>
      </c>
      <c r="G90" s="135"/>
      <c r="H90" s="135"/>
      <c r="I90" s="135"/>
      <c r="J90" s="135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8:J8"/>
    <mergeCell ref="A11:J11"/>
    <mergeCell ref="A12:J12"/>
    <mergeCell ref="D13:D14"/>
    <mergeCell ref="E13:F13"/>
    <mergeCell ref="H1:J1"/>
    <mergeCell ref="G7:J7"/>
    <mergeCell ref="G2:J2"/>
    <mergeCell ref="G3:J3"/>
    <mergeCell ref="G4:J4"/>
    <mergeCell ref="G5:J5"/>
    <mergeCell ref="G6:J6"/>
    <mergeCell ref="G13:J13"/>
    <mergeCell ref="M13:O13"/>
    <mergeCell ref="M14:O14"/>
    <mergeCell ref="M15:O15"/>
    <mergeCell ref="M16:O16"/>
  </mergeCells>
  <pageMargins left="0.2" right="0.2" top="0.25" bottom="0.25" header="0" footer="0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94"/>
  <sheetViews>
    <sheetView view="pageBreakPreview" topLeftCell="B823" zoomScale="115" zoomScaleNormal="115" zoomScaleSheetLayoutView="115" workbookViewId="0">
      <selection activeCell="I252" sqref="I252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16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15" style="2" customWidth="1"/>
    <col min="16" max="16" width="15.42578125" style="2" customWidth="1"/>
    <col min="17" max="17" width="12.42578125" style="2" customWidth="1"/>
    <col min="18" max="18" width="11.5703125" style="2" customWidth="1"/>
    <col min="19" max="19" width="14" style="2" customWidth="1"/>
    <col min="20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x14ac:dyDescent="0.25">
      <c r="G1" s="237"/>
      <c r="H1" s="237"/>
      <c r="I1" s="237"/>
      <c r="J1" s="237"/>
      <c r="K1" s="161"/>
      <c r="L1" s="161"/>
      <c r="M1" s="161"/>
      <c r="N1" s="161"/>
    </row>
    <row r="2" spans="1:22" s="92" customFormat="1" ht="13.5" customHeight="1" x14ac:dyDescent="0.25">
      <c r="B2" s="145"/>
      <c r="D2" s="145"/>
      <c r="F2" s="145"/>
      <c r="G2" s="257"/>
      <c r="H2" s="257"/>
      <c r="I2" s="257"/>
      <c r="J2" s="257"/>
      <c r="K2" s="255" t="s">
        <v>884</v>
      </c>
      <c r="L2" s="255"/>
      <c r="M2" s="255"/>
      <c r="N2" s="161"/>
    </row>
    <row r="3" spans="1:22" s="92" customFormat="1" ht="13.5" customHeight="1" x14ac:dyDescent="0.25">
      <c r="B3" s="145"/>
      <c r="D3" s="145"/>
      <c r="F3" s="145"/>
      <c r="G3" s="257"/>
      <c r="H3" s="257"/>
      <c r="I3" s="257"/>
      <c r="J3" s="257"/>
      <c r="K3" s="254" t="s">
        <v>600</v>
      </c>
      <c r="L3" s="254"/>
      <c r="M3" s="254"/>
      <c r="N3" s="161"/>
      <c r="P3" s="222">
        <f>+H15-'1. Ekamutner'!D19</f>
        <v>2244771.2872999944</v>
      </c>
      <c r="Q3" s="222">
        <f>+I15-'1. Ekamutner'!E19</f>
        <v>227949.48699999973</v>
      </c>
      <c r="R3" s="222">
        <f>+J15-'1. Ekamutner'!F19</f>
        <v>2016821.8002999942</v>
      </c>
      <c r="S3" s="222">
        <f>+K15-'1. Ekamutner'!G19</f>
        <v>2244771.2872999986</v>
      </c>
      <c r="T3" s="222">
        <f>+L15-'1. Ekamutner'!H19</f>
        <v>2244771.2873</v>
      </c>
      <c r="U3" s="222">
        <f>+M15-'1. Ekamutner'!I19</f>
        <v>2244771.287299999</v>
      </c>
      <c r="V3" s="222">
        <f>+N15-'1. Ekamutner'!J19</f>
        <v>2244771.2872999944</v>
      </c>
    </row>
    <row r="4" spans="1:22" s="92" customFormat="1" ht="13.5" customHeight="1" x14ac:dyDescent="0.25">
      <c r="B4" s="145"/>
      <c r="D4" s="145"/>
      <c r="F4" s="145"/>
      <c r="G4" s="257"/>
      <c r="H4" s="257"/>
      <c r="I4" s="257"/>
      <c r="J4" s="257"/>
      <c r="K4" s="254" t="s">
        <v>874</v>
      </c>
      <c r="L4" s="254"/>
      <c r="M4" s="254"/>
      <c r="N4" s="161"/>
    </row>
    <row r="5" spans="1:22" s="92" customFormat="1" ht="27" customHeight="1" x14ac:dyDescent="0.25">
      <c r="B5" s="145"/>
      <c r="D5" s="145"/>
      <c r="F5" s="145"/>
      <c r="G5" s="270"/>
      <c r="H5" s="270"/>
      <c r="I5" s="270"/>
      <c r="J5" s="270"/>
      <c r="K5" s="254" t="s">
        <v>883</v>
      </c>
      <c r="L5" s="254"/>
      <c r="M5" s="254"/>
      <c r="N5" s="161"/>
      <c r="P5" s="222">
        <f>+H15-'2.Gorcarakan tsaxs'!F16</f>
        <v>0</v>
      </c>
      <c r="Q5" s="222">
        <f>+I15-'2.Gorcarakan tsaxs'!G16</f>
        <v>0</v>
      </c>
      <c r="R5" s="222">
        <f>+J15-'2.Gorcarakan tsaxs'!H16</f>
        <v>0</v>
      </c>
      <c r="S5" s="222">
        <f>+K15-'2.Gorcarakan tsaxs'!I16</f>
        <v>0</v>
      </c>
      <c r="T5" s="222">
        <f>+L15-'2.Gorcarakan tsaxs'!J16</f>
        <v>0</v>
      </c>
      <c r="U5" s="222">
        <f>+M15-'2.Gorcarakan tsaxs'!K16</f>
        <v>0</v>
      </c>
      <c r="V5" s="222">
        <f>+N15-'2.Gorcarakan tsaxs'!L16</f>
        <v>0</v>
      </c>
    </row>
    <row r="6" spans="1:22" s="92" customFormat="1" ht="13.5" customHeight="1" x14ac:dyDescent="0.25">
      <c r="B6" s="145"/>
      <c r="D6" s="145"/>
      <c r="F6" s="145"/>
      <c r="G6" s="257"/>
      <c r="H6" s="257"/>
      <c r="I6" s="257"/>
      <c r="J6" s="257"/>
      <c r="K6" s="255" t="s">
        <v>871</v>
      </c>
      <c r="L6" s="255"/>
      <c r="M6" s="255"/>
      <c r="N6" s="161"/>
      <c r="P6" s="222">
        <f>+H15-'3.Tntesagitakan tsaxs'!D13</f>
        <v>0</v>
      </c>
      <c r="Q6" s="222">
        <f>+I15-'3.Tntesagitakan tsaxs'!E13</f>
        <v>0</v>
      </c>
      <c r="R6" s="222">
        <f>+J15-'3.Tntesagitakan tsaxs'!F13</f>
        <v>0</v>
      </c>
      <c r="S6" s="222">
        <f>+K15-'3.Tntesagitakan tsaxs'!G13</f>
        <v>0</v>
      </c>
      <c r="T6" s="222">
        <f>+L15-'3.Tntesagitakan tsaxs'!H13</f>
        <v>0</v>
      </c>
      <c r="U6" s="222">
        <f>+M15-'3.Tntesagitakan tsaxs'!I13</f>
        <v>0</v>
      </c>
      <c r="V6" s="222">
        <f>+N15-'3.Tntesagitakan tsaxs'!J13</f>
        <v>0</v>
      </c>
    </row>
    <row r="7" spans="1:22" s="92" customFormat="1" ht="13.5" customHeight="1" x14ac:dyDescent="0.25">
      <c r="B7" s="145"/>
      <c r="D7" s="145"/>
      <c r="F7" s="145"/>
      <c r="G7" s="257"/>
      <c r="H7" s="257"/>
      <c r="I7" s="257"/>
      <c r="J7" s="257"/>
      <c r="K7" s="254" t="s">
        <v>600</v>
      </c>
      <c r="L7" s="254"/>
      <c r="M7" s="254"/>
      <c r="N7" s="161"/>
    </row>
    <row r="8" spans="1:22" s="92" customFormat="1" ht="13.5" customHeight="1" x14ac:dyDescent="0.25">
      <c r="B8" s="145"/>
      <c r="D8" s="145"/>
      <c r="F8" s="145"/>
      <c r="G8" s="257"/>
      <c r="H8" s="257"/>
      <c r="I8" s="257"/>
      <c r="J8" s="257"/>
      <c r="K8" s="254" t="s">
        <v>872</v>
      </c>
      <c r="L8" s="254"/>
      <c r="M8" s="254"/>
      <c r="N8" s="161"/>
      <c r="P8" s="222">
        <f>+H15-'6.Havelurd '!D16-'1. Ekamutner'!D19</f>
        <v>0</v>
      </c>
      <c r="Q8" s="222">
        <f>+I15-'6.Havelurd '!E16-'1. Ekamutner'!E19</f>
        <v>0</v>
      </c>
      <c r="R8" s="222">
        <f>+J15-'6.Havelurd '!F16-'1. Ekamutner'!F19</f>
        <v>-5.8207660913467407E-9</v>
      </c>
      <c r="S8" s="222">
        <f>+K15-'6.Havelurd '!G16-'1. Ekamutner'!G19</f>
        <v>0</v>
      </c>
      <c r="T8" s="222">
        <f>+L15-'6.Havelurd '!H16-'1. Ekamutner'!H19</f>
        <v>0</v>
      </c>
      <c r="U8" s="222">
        <f>+M15-'6.Havelurd '!I16-'1. Ekamutner'!I19</f>
        <v>0</v>
      </c>
      <c r="V8" s="222">
        <f>+N15-'6.Havelurd '!J16-'1. Ekamutner'!J19</f>
        <v>0</v>
      </c>
    </row>
    <row r="9" spans="1:22" s="92" customFormat="1" ht="13.5" customHeight="1" x14ac:dyDescent="0.25">
      <c r="B9" s="145"/>
      <c r="D9" s="145"/>
      <c r="F9" s="145"/>
      <c r="G9" s="145"/>
      <c r="H9" s="224"/>
      <c r="I9" s="224"/>
      <c r="J9" s="224"/>
      <c r="K9" s="254" t="s">
        <v>873</v>
      </c>
      <c r="L9" s="254"/>
      <c r="M9" s="254"/>
      <c r="N9" s="161"/>
    </row>
    <row r="10" spans="1:22" s="92" customFormat="1" ht="26.25" customHeight="1" x14ac:dyDescent="0.25">
      <c r="B10" s="145"/>
      <c r="D10" s="145"/>
      <c r="F10" s="223" t="s">
        <v>878</v>
      </c>
      <c r="G10" s="145"/>
      <c r="H10" s="224"/>
      <c r="I10" s="224"/>
      <c r="J10" s="224"/>
      <c r="K10" s="224"/>
      <c r="L10" s="224"/>
      <c r="M10" s="224"/>
      <c r="N10" s="224"/>
      <c r="P10" s="222"/>
      <c r="Q10" s="222"/>
      <c r="R10" s="222"/>
      <c r="S10" s="222"/>
      <c r="T10" s="222"/>
      <c r="U10" s="222"/>
      <c r="V10" s="222"/>
    </row>
    <row r="11" spans="1:22" ht="54" customHeight="1" x14ac:dyDescent="0.35">
      <c r="B11" s="303" t="s">
        <v>601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P11" s="161"/>
      <c r="Q11" s="161"/>
      <c r="R11" s="161"/>
      <c r="S11" s="161"/>
      <c r="T11" s="161"/>
      <c r="U11" s="161"/>
    </row>
    <row r="12" spans="1:22" ht="17.25" customHeight="1" x14ac:dyDescent="0.25">
      <c r="B12" s="300" t="s">
        <v>142</v>
      </c>
      <c r="C12" s="308" t="s">
        <v>143</v>
      </c>
      <c r="D12" s="305" t="s">
        <v>144</v>
      </c>
      <c r="E12" s="299" t="s">
        <v>145</v>
      </c>
      <c r="F12" s="301" t="s">
        <v>146</v>
      </c>
      <c r="G12" s="304" t="s">
        <v>147</v>
      </c>
      <c r="H12" s="306" t="s">
        <v>597</v>
      </c>
      <c r="I12" s="220" t="s">
        <v>148</v>
      </c>
      <c r="J12" s="221"/>
      <c r="K12" s="262" t="s">
        <v>367</v>
      </c>
      <c r="L12" s="263"/>
      <c r="M12" s="263"/>
      <c r="N12" s="264"/>
      <c r="O12" s="2" t="s">
        <v>862</v>
      </c>
      <c r="Q12" s="161"/>
      <c r="R12" s="161"/>
      <c r="S12" s="161"/>
      <c r="T12" s="161"/>
      <c r="U12" s="161"/>
    </row>
    <row r="13" spans="1:22" ht="64.5" customHeight="1" x14ac:dyDescent="0.25">
      <c r="B13" s="300"/>
      <c r="C13" s="300"/>
      <c r="D13" s="300"/>
      <c r="E13" s="300"/>
      <c r="F13" s="302"/>
      <c r="G13" s="304"/>
      <c r="H13" s="307"/>
      <c r="I13" s="14" t="s">
        <v>149</v>
      </c>
      <c r="J13" s="14" t="s">
        <v>150</v>
      </c>
      <c r="K13" s="241" t="s">
        <v>186</v>
      </c>
      <c r="L13" s="234" t="s">
        <v>187</v>
      </c>
      <c r="M13" s="234" t="s">
        <v>188</v>
      </c>
      <c r="N13" s="234" t="s">
        <v>189</v>
      </c>
      <c r="O13" s="2" t="s">
        <v>862</v>
      </c>
    </row>
    <row r="14" spans="1:22" x14ac:dyDescent="0.25">
      <c r="B14" s="64">
        <v>1</v>
      </c>
      <c r="C14" s="64">
        <v>2</v>
      </c>
      <c r="D14" s="64">
        <v>3</v>
      </c>
      <c r="E14" s="64">
        <v>4</v>
      </c>
      <c r="F14" s="76" t="s">
        <v>180</v>
      </c>
      <c r="G14" s="64"/>
      <c r="H14" s="64" t="s">
        <v>750</v>
      </c>
      <c r="I14" s="64">
        <v>7</v>
      </c>
      <c r="J14" s="64">
        <v>8</v>
      </c>
      <c r="K14" s="231">
        <v>7</v>
      </c>
      <c r="L14" s="232">
        <v>8</v>
      </c>
      <c r="M14" s="232">
        <v>9</v>
      </c>
      <c r="N14" s="232">
        <v>10</v>
      </c>
      <c r="O14" s="2" t="s">
        <v>862</v>
      </c>
      <c r="T14" s="2" t="s">
        <v>882</v>
      </c>
    </row>
    <row r="15" spans="1:22" ht="66.75" customHeight="1" x14ac:dyDescent="0.25">
      <c r="A15" s="161">
        <f>+H15</f>
        <v>10431139.987245874</v>
      </c>
      <c r="B15" s="64">
        <v>2000</v>
      </c>
      <c r="C15" s="64" t="s">
        <v>1</v>
      </c>
      <c r="D15" s="64" t="s">
        <v>0</v>
      </c>
      <c r="E15" s="64" t="s">
        <v>0</v>
      </c>
      <c r="F15" s="71" t="s">
        <v>151</v>
      </c>
      <c r="G15" s="64"/>
      <c r="H15" s="22">
        <f>+H16+H130+H163+H219+H354+H411+H467+H541+H643+H714+H781</f>
        <v>10431139.987245874</v>
      </c>
      <c r="I15" s="22">
        <f>+I16+I130+I163+I219+I354+I411+I467+I541+I643+I714+I781</f>
        <v>7803411.9869458796</v>
      </c>
      <c r="J15" s="22">
        <f>+J16+J130+J163+J219+J354+J411+J467+J541+J643+J714</f>
        <v>3329072.7566600698</v>
      </c>
      <c r="K15" s="22">
        <f>K16+K130+K163+K219+K354+K411+K467+K541+K643+K714</f>
        <v>4356059.6386318263</v>
      </c>
      <c r="L15" s="22">
        <f>L16+L130+L163+L219+L354+L411+L467+L541+L643+L714</f>
        <v>6577047.2843048451</v>
      </c>
      <c r="M15" s="22">
        <f>M16+M130+M163+M219+M354+M411+M467+M541+M643+M714</f>
        <v>8495556.0464896467</v>
      </c>
      <c r="N15" s="22">
        <f>N16+N130+N163+N219+N354+N411+N467+N541+N643+N714</f>
        <v>10431139.987245874</v>
      </c>
      <c r="O15" s="2" t="s">
        <v>862</v>
      </c>
      <c r="Q15" s="161"/>
      <c r="R15" s="161">
        <f>+L15-K15</f>
        <v>2220987.6456730189</v>
      </c>
      <c r="S15" s="161">
        <f>+M15-L15</f>
        <v>1918508.7621848015</v>
      </c>
      <c r="T15" s="161">
        <f>+N15-M15</f>
        <v>1935583.9407562278</v>
      </c>
      <c r="U15" s="161"/>
      <c r="V15" s="161"/>
    </row>
    <row r="16" spans="1:22" ht="66.75" customHeight="1" x14ac:dyDescent="0.25">
      <c r="A16" s="161">
        <f t="shared" ref="A16:A79" si="0">+H16</f>
        <v>1628598.7675858045</v>
      </c>
      <c r="B16" s="64">
        <v>2100</v>
      </c>
      <c r="C16" s="64" t="s">
        <v>2</v>
      </c>
      <c r="D16" s="64">
        <v>0</v>
      </c>
      <c r="E16" s="64">
        <v>0</v>
      </c>
      <c r="F16" s="71" t="s">
        <v>152</v>
      </c>
      <c r="G16" s="64"/>
      <c r="H16" s="22">
        <f>+H18+H68+H88+H94+H101+H114+H120</f>
        <v>1628598.7675858045</v>
      </c>
      <c r="I16" s="22">
        <f>+I18+I68+I88+I94+I101+I114+I120</f>
        <v>1550486.9105858044</v>
      </c>
      <c r="J16" s="22">
        <f>+J18+J68+J88+J94+J101+J114+J120</f>
        <v>78111.857000000004</v>
      </c>
      <c r="K16" s="22">
        <f>+K18+K66+K88+K94+K101+K114+K120</f>
        <v>472323.27492261206</v>
      </c>
      <c r="L16" s="22">
        <f>+L18+L66+L88+L94+L101+L114+L120</f>
        <v>989337.14824048558</v>
      </c>
      <c r="M16" s="22">
        <f>+M18+M66+M88+M94+M101+M114+M120</f>
        <v>1402131.4452306123</v>
      </c>
      <c r="N16" s="22">
        <f>+N18+N66+N88+N94+N101+N114+N120</f>
        <v>1628598.7675858045</v>
      </c>
      <c r="O16" s="2" t="s">
        <v>862</v>
      </c>
      <c r="R16" s="161">
        <f t="shared" ref="R16:R79" si="1">+L16-K16</f>
        <v>517013.87331787351</v>
      </c>
      <c r="S16" s="161">
        <f t="shared" ref="S16:S79" si="2">+M16-L16</f>
        <v>412794.29699012672</v>
      </c>
      <c r="T16" s="161">
        <f t="shared" ref="T16:T79" si="3">+N16-M16</f>
        <v>226467.32235519215</v>
      </c>
    </row>
    <row r="17" spans="1:22" x14ac:dyDescent="0.25">
      <c r="A17" s="161">
        <f t="shared" si="0"/>
        <v>0</v>
      </c>
      <c r="B17" s="64"/>
      <c r="C17" s="64"/>
      <c r="D17" s="64"/>
      <c r="E17" s="64"/>
      <c r="F17" s="71" t="s">
        <v>153</v>
      </c>
      <c r="G17" s="64"/>
      <c r="H17" s="22"/>
      <c r="I17" s="22"/>
      <c r="J17" s="22"/>
      <c r="K17" s="22"/>
      <c r="L17" s="22"/>
      <c r="M17" s="22"/>
      <c r="N17" s="22"/>
      <c r="O17" s="2" t="s">
        <v>862</v>
      </c>
      <c r="R17" s="161">
        <f t="shared" si="1"/>
        <v>0</v>
      </c>
      <c r="S17" s="161">
        <f t="shared" si="2"/>
        <v>0</v>
      </c>
      <c r="T17" s="161">
        <f t="shared" si="3"/>
        <v>0</v>
      </c>
    </row>
    <row r="18" spans="1:22" ht="68.25" customHeight="1" x14ac:dyDescent="0.25">
      <c r="A18" s="161">
        <f t="shared" si="0"/>
        <v>1378073.9675858044</v>
      </c>
      <c r="B18" s="64">
        <v>2110</v>
      </c>
      <c r="C18" s="64" t="s">
        <v>2</v>
      </c>
      <c r="D18" s="64">
        <v>1</v>
      </c>
      <c r="E18" s="64">
        <v>0</v>
      </c>
      <c r="F18" s="71" t="s">
        <v>154</v>
      </c>
      <c r="G18" s="64"/>
      <c r="H18" s="22">
        <f>H20+H51+H55</f>
        <v>1378073.9675858044</v>
      </c>
      <c r="I18" s="22">
        <f t="shared" ref="I18:N18" si="4">I20+I51+I55</f>
        <v>1324962.1105858043</v>
      </c>
      <c r="J18" s="22">
        <f t="shared" si="4"/>
        <v>53111.857000000004</v>
      </c>
      <c r="K18" s="22">
        <f t="shared" si="4"/>
        <v>369623.87174800888</v>
      </c>
      <c r="L18" s="22">
        <f t="shared" si="4"/>
        <v>798653.61808175547</v>
      </c>
      <c r="M18" s="22">
        <f t="shared" si="4"/>
        <v>1194424.1055480726</v>
      </c>
      <c r="N18" s="22">
        <f t="shared" si="4"/>
        <v>1378073.9675858044</v>
      </c>
      <c r="O18" s="2" t="s">
        <v>862</v>
      </c>
      <c r="R18" s="161">
        <f t="shared" si="1"/>
        <v>429029.74633374659</v>
      </c>
      <c r="S18" s="161">
        <f t="shared" si="2"/>
        <v>395770.48746631714</v>
      </c>
      <c r="T18" s="161">
        <f t="shared" si="3"/>
        <v>183649.8620377318</v>
      </c>
    </row>
    <row r="19" spans="1:22" x14ac:dyDescent="0.25">
      <c r="A19" s="161">
        <f t="shared" si="0"/>
        <v>0</v>
      </c>
      <c r="B19" s="64"/>
      <c r="C19" s="64"/>
      <c r="D19" s="64"/>
      <c r="E19" s="64"/>
      <c r="F19" s="71" t="s">
        <v>155</v>
      </c>
      <c r="G19" s="64"/>
      <c r="H19" s="22"/>
      <c r="I19" s="22"/>
      <c r="J19" s="22"/>
      <c r="K19" s="22"/>
      <c r="L19" s="22"/>
      <c r="M19" s="22"/>
      <c r="N19" s="22"/>
      <c r="O19" s="2" t="s">
        <v>862</v>
      </c>
      <c r="R19" s="161">
        <f t="shared" si="1"/>
        <v>0</v>
      </c>
      <c r="S19" s="161">
        <f t="shared" si="2"/>
        <v>0</v>
      </c>
      <c r="T19" s="161">
        <f t="shared" si="3"/>
        <v>0</v>
      </c>
    </row>
    <row r="20" spans="1:22" ht="35.25" customHeight="1" x14ac:dyDescent="0.25">
      <c r="A20" s="161">
        <f t="shared" si="0"/>
        <v>1378073.9675858044</v>
      </c>
      <c r="B20" s="64">
        <v>2111</v>
      </c>
      <c r="C20" s="64" t="s">
        <v>2</v>
      </c>
      <c r="D20" s="64">
        <v>1</v>
      </c>
      <c r="E20" s="64">
        <v>1</v>
      </c>
      <c r="F20" s="71" t="s">
        <v>156</v>
      </c>
      <c r="G20" s="64"/>
      <c r="H20" s="22">
        <f>SUM(H21:H50)</f>
        <v>1378073.9675858044</v>
      </c>
      <c r="I20" s="22">
        <f t="shared" ref="I20:N20" si="5">SUM(I21:I50)</f>
        <v>1324962.1105858043</v>
      </c>
      <c r="J20" s="22">
        <f t="shared" si="5"/>
        <v>53111.857000000004</v>
      </c>
      <c r="K20" s="22">
        <f t="shared" si="5"/>
        <v>369623.87174800888</v>
      </c>
      <c r="L20" s="22">
        <f t="shared" si="5"/>
        <v>798653.61808175547</v>
      </c>
      <c r="M20" s="22">
        <f t="shared" si="5"/>
        <v>1194424.1055480726</v>
      </c>
      <c r="N20" s="22">
        <f t="shared" si="5"/>
        <v>1378073.9675858044</v>
      </c>
      <c r="O20" s="2" t="s">
        <v>862</v>
      </c>
      <c r="R20" s="161">
        <f t="shared" si="1"/>
        <v>429029.74633374659</v>
      </c>
      <c r="S20" s="161">
        <f t="shared" si="2"/>
        <v>395770.48746631714</v>
      </c>
      <c r="T20" s="161">
        <f t="shared" si="3"/>
        <v>183649.8620377318</v>
      </c>
    </row>
    <row r="21" spans="1:22" ht="35.25" customHeight="1" x14ac:dyDescent="0.25">
      <c r="A21" s="161">
        <f t="shared" si="0"/>
        <v>1106498.9757828959</v>
      </c>
      <c r="B21" s="64"/>
      <c r="C21" s="64"/>
      <c r="D21" s="64"/>
      <c r="E21" s="64"/>
      <c r="F21" s="71" t="s">
        <v>157</v>
      </c>
      <c r="G21" s="64">
        <v>4111</v>
      </c>
      <c r="H21" s="22">
        <f>+I21+J21</f>
        <v>1106498.9757828959</v>
      </c>
      <c r="I21" s="22">
        <v>1106498.9757828959</v>
      </c>
      <c r="J21" s="22"/>
      <c r="K21" s="152">
        <v>276375.90608065086</v>
      </c>
      <c r="L21" s="152">
        <v>629273.07072329172</v>
      </c>
      <c r="M21" s="152">
        <v>979878.87564992625</v>
      </c>
      <c r="N21" s="152">
        <f t="shared" ref="N21:N50" si="6">+H21</f>
        <v>1106498.9757828959</v>
      </c>
      <c r="O21" s="2" t="s">
        <v>862</v>
      </c>
      <c r="P21" s="161"/>
      <c r="Q21" s="161"/>
      <c r="R21" s="161">
        <f t="shared" si="1"/>
        <v>352897.16464264086</v>
      </c>
      <c r="S21" s="161">
        <f t="shared" si="2"/>
        <v>350605.80492663453</v>
      </c>
      <c r="T21" s="161">
        <f t="shared" si="3"/>
        <v>126620.10013296967</v>
      </c>
      <c r="U21" s="161"/>
      <c r="V21" s="161"/>
    </row>
    <row r="22" spans="1:22" ht="27" x14ac:dyDescent="0.25">
      <c r="A22" s="161">
        <f t="shared" si="0"/>
        <v>0</v>
      </c>
      <c r="B22" s="64"/>
      <c r="C22" s="64"/>
      <c r="D22" s="64"/>
      <c r="E22" s="64"/>
      <c r="F22" s="71" t="s">
        <v>859</v>
      </c>
      <c r="G22" s="64" t="s">
        <v>21</v>
      </c>
      <c r="H22" s="22">
        <f t="shared" ref="H22:H41" si="7">+I22+J22</f>
        <v>0</v>
      </c>
      <c r="I22" s="22">
        <v>0</v>
      </c>
      <c r="J22" s="22"/>
      <c r="K22" s="152">
        <v>0</v>
      </c>
      <c r="L22" s="152">
        <v>0</v>
      </c>
      <c r="M22" s="152">
        <v>0</v>
      </c>
      <c r="N22" s="152">
        <f t="shared" si="6"/>
        <v>0</v>
      </c>
      <c r="O22" s="2" t="s">
        <v>862</v>
      </c>
      <c r="R22" s="161">
        <f t="shared" si="1"/>
        <v>0</v>
      </c>
      <c r="S22" s="161">
        <f t="shared" si="2"/>
        <v>0</v>
      </c>
      <c r="T22" s="161">
        <f t="shared" si="3"/>
        <v>0</v>
      </c>
    </row>
    <row r="23" spans="1:22" x14ac:dyDescent="0.25">
      <c r="A23" s="161">
        <f t="shared" si="0"/>
        <v>23754.6258029083</v>
      </c>
      <c r="B23" s="64"/>
      <c r="C23" s="64"/>
      <c r="D23" s="64"/>
      <c r="E23" s="64"/>
      <c r="F23" s="72" t="s">
        <v>181</v>
      </c>
      <c r="G23" s="64">
        <v>4212</v>
      </c>
      <c r="H23" s="22">
        <f t="shared" si="7"/>
        <v>23754.6258029083</v>
      </c>
      <c r="I23" s="22">
        <v>23754.6258029083</v>
      </c>
      <c r="J23" s="22"/>
      <c r="K23" s="152">
        <v>10408.552048310299</v>
      </c>
      <c r="L23" s="152">
        <v>23754.6258029083</v>
      </c>
      <c r="M23" s="152">
        <v>23754.6258029083</v>
      </c>
      <c r="N23" s="152">
        <f t="shared" si="6"/>
        <v>23754.6258029083</v>
      </c>
      <c r="O23" s="2" t="s">
        <v>862</v>
      </c>
      <c r="R23" s="161">
        <f t="shared" si="1"/>
        <v>13346.073754598001</v>
      </c>
      <c r="S23" s="161">
        <f t="shared" si="2"/>
        <v>0</v>
      </c>
      <c r="T23" s="161">
        <f t="shared" si="3"/>
        <v>0</v>
      </c>
    </row>
    <row r="24" spans="1:22" x14ac:dyDescent="0.25">
      <c r="A24" s="161">
        <f t="shared" si="0"/>
        <v>9491.2579999999998</v>
      </c>
      <c r="B24" s="64"/>
      <c r="C24" s="64"/>
      <c r="D24" s="64"/>
      <c r="E24" s="64"/>
      <c r="F24" s="71" t="s">
        <v>158</v>
      </c>
      <c r="G24" s="64">
        <v>4213</v>
      </c>
      <c r="H24" s="22">
        <f t="shared" si="7"/>
        <v>9491.2579999999998</v>
      </c>
      <c r="I24" s="22">
        <v>9491.2579999999998</v>
      </c>
      <c r="J24" s="22"/>
      <c r="K24" s="152">
        <v>4157.9246666666668</v>
      </c>
      <c r="L24" s="152">
        <v>5880.1468888888885</v>
      </c>
      <c r="M24" s="152">
        <v>7685.7024444444442</v>
      </c>
      <c r="N24" s="152">
        <f t="shared" si="6"/>
        <v>9491.2579999999998</v>
      </c>
      <c r="O24" s="2" t="s">
        <v>862</v>
      </c>
      <c r="R24" s="161">
        <f t="shared" si="1"/>
        <v>1722.2222222222217</v>
      </c>
      <c r="S24" s="161">
        <f t="shared" si="2"/>
        <v>1805.5555555555557</v>
      </c>
      <c r="T24" s="161">
        <f t="shared" si="3"/>
        <v>1805.5555555555557</v>
      </c>
    </row>
    <row r="25" spans="1:22" x14ac:dyDescent="0.25">
      <c r="A25" s="161">
        <f t="shared" si="0"/>
        <v>8442.9750000000004</v>
      </c>
      <c r="B25" s="64"/>
      <c r="C25" s="64"/>
      <c r="D25" s="64"/>
      <c r="E25" s="64"/>
      <c r="F25" s="71" t="s">
        <v>159</v>
      </c>
      <c r="G25" s="64">
        <v>4214</v>
      </c>
      <c r="H25" s="22">
        <f t="shared" si="7"/>
        <v>8442.9750000000004</v>
      </c>
      <c r="I25" s="22">
        <v>8442.9750000000004</v>
      </c>
      <c r="J25" s="22"/>
      <c r="K25" s="152">
        <v>2347.736904761905</v>
      </c>
      <c r="L25" s="152">
        <v>4315.9908730158731</v>
      </c>
      <c r="M25" s="152">
        <v>6379.4829365079368</v>
      </c>
      <c r="N25" s="152">
        <f t="shared" si="6"/>
        <v>8442.9750000000004</v>
      </c>
      <c r="O25" s="2" t="s">
        <v>862</v>
      </c>
      <c r="R25" s="161">
        <f t="shared" si="1"/>
        <v>1968.2539682539682</v>
      </c>
      <c r="S25" s="161">
        <f t="shared" si="2"/>
        <v>2063.4920634920636</v>
      </c>
      <c r="T25" s="161">
        <f t="shared" si="3"/>
        <v>2063.4920634920636</v>
      </c>
    </row>
    <row r="26" spans="1:22" x14ac:dyDescent="0.25">
      <c r="A26" s="161">
        <f t="shared" si="0"/>
        <v>33412.400000000001</v>
      </c>
      <c r="B26" s="64"/>
      <c r="C26" s="64"/>
      <c r="D26" s="64"/>
      <c r="E26" s="64"/>
      <c r="F26" s="71" t="s">
        <v>160</v>
      </c>
      <c r="G26" s="64">
        <v>4215</v>
      </c>
      <c r="H26" s="22">
        <f t="shared" si="7"/>
        <v>33412.400000000001</v>
      </c>
      <c r="I26" s="22">
        <v>33412.400000000001</v>
      </c>
      <c r="J26" s="22"/>
      <c r="K26" s="152">
        <v>20126.685714285697</v>
      </c>
      <c r="L26" s="152">
        <v>27221.923809523811</v>
      </c>
      <c r="M26" s="152">
        <v>27221.923809523811</v>
      </c>
      <c r="N26" s="152">
        <f t="shared" si="6"/>
        <v>33412.400000000001</v>
      </c>
      <c r="O26" s="2" t="s">
        <v>862</v>
      </c>
      <c r="R26" s="161">
        <f t="shared" si="1"/>
        <v>7095.2380952381136</v>
      </c>
      <c r="S26" s="161">
        <f t="shared" si="2"/>
        <v>0</v>
      </c>
      <c r="T26" s="161">
        <f t="shared" si="3"/>
        <v>6190.4761904761908</v>
      </c>
    </row>
    <row r="27" spans="1:22" x14ac:dyDescent="0.25">
      <c r="A27" s="161">
        <f t="shared" si="0"/>
        <v>5434.35</v>
      </c>
      <c r="B27" s="64"/>
      <c r="C27" s="64"/>
      <c r="D27" s="64"/>
      <c r="E27" s="64"/>
      <c r="F27" s="71" t="s">
        <v>599</v>
      </c>
      <c r="G27" s="64">
        <v>4216</v>
      </c>
      <c r="H27" s="22">
        <f t="shared" si="7"/>
        <v>5434.35</v>
      </c>
      <c r="I27" s="22">
        <v>5434.35</v>
      </c>
      <c r="J27" s="22"/>
      <c r="K27" s="152">
        <v>3148.6357142857141</v>
      </c>
      <c r="L27" s="152">
        <v>3886.7309523809527</v>
      </c>
      <c r="M27" s="152">
        <v>4660.5404761904756</v>
      </c>
      <c r="N27" s="152">
        <f t="shared" si="6"/>
        <v>5434.35</v>
      </c>
      <c r="O27" s="2" t="s">
        <v>862</v>
      </c>
      <c r="R27" s="161">
        <f t="shared" si="1"/>
        <v>738.09523809523853</v>
      </c>
      <c r="S27" s="161">
        <f t="shared" si="2"/>
        <v>773.80952380952294</v>
      </c>
      <c r="T27" s="161">
        <f t="shared" si="3"/>
        <v>773.80952380952476</v>
      </c>
    </row>
    <row r="28" spans="1:22" x14ac:dyDescent="0.25">
      <c r="A28" s="161">
        <f t="shared" si="0"/>
        <v>0</v>
      </c>
      <c r="B28" s="64"/>
      <c r="C28" s="64"/>
      <c r="D28" s="64"/>
      <c r="E28" s="64"/>
      <c r="F28" s="71" t="s">
        <v>161</v>
      </c>
      <c r="G28" s="64">
        <v>4217</v>
      </c>
      <c r="H28" s="22">
        <f t="shared" si="7"/>
        <v>0</v>
      </c>
      <c r="I28" s="22">
        <v>0</v>
      </c>
      <c r="J28" s="22"/>
      <c r="K28" s="152">
        <v>0</v>
      </c>
      <c r="L28" s="152">
        <v>0</v>
      </c>
      <c r="M28" s="152">
        <v>0</v>
      </c>
      <c r="N28" s="152">
        <f t="shared" si="6"/>
        <v>0</v>
      </c>
      <c r="O28" s="2" t="s">
        <v>862</v>
      </c>
      <c r="R28" s="161">
        <f t="shared" si="1"/>
        <v>0</v>
      </c>
      <c r="S28" s="161">
        <f t="shared" si="2"/>
        <v>0</v>
      </c>
      <c r="T28" s="161">
        <f t="shared" si="3"/>
        <v>0</v>
      </c>
    </row>
    <row r="29" spans="1:22" x14ac:dyDescent="0.25">
      <c r="A29" s="161">
        <f t="shared" si="0"/>
        <v>1600</v>
      </c>
      <c r="B29" s="64"/>
      <c r="C29" s="64"/>
      <c r="D29" s="64"/>
      <c r="E29" s="64"/>
      <c r="F29" s="71" t="s">
        <v>162</v>
      </c>
      <c r="G29" s="64">
        <v>4221</v>
      </c>
      <c r="H29" s="22">
        <f t="shared" si="7"/>
        <v>1600</v>
      </c>
      <c r="I29" s="22">
        <v>1600</v>
      </c>
      <c r="J29" s="22"/>
      <c r="K29" s="152">
        <v>380.95238095238091</v>
      </c>
      <c r="L29" s="152">
        <v>774.60317460317458</v>
      </c>
      <c r="M29" s="152">
        <v>1187.3015873015872</v>
      </c>
      <c r="N29" s="152">
        <f t="shared" si="6"/>
        <v>1600</v>
      </c>
      <c r="O29" s="2" t="s">
        <v>862</v>
      </c>
      <c r="R29" s="161">
        <f t="shared" si="1"/>
        <v>393.65079365079367</v>
      </c>
      <c r="S29" s="161">
        <f t="shared" si="2"/>
        <v>412.69841269841265</v>
      </c>
      <c r="T29" s="161">
        <f t="shared" si="3"/>
        <v>412.69841269841277</v>
      </c>
    </row>
    <row r="30" spans="1:22" x14ac:dyDescent="0.25">
      <c r="A30" s="161">
        <f t="shared" si="0"/>
        <v>2000</v>
      </c>
      <c r="B30" s="64"/>
      <c r="C30" s="64"/>
      <c r="D30" s="64"/>
      <c r="E30" s="64"/>
      <c r="F30" s="71" t="s">
        <v>867</v>
      </c>
      <c r="G30" s="64">
        <v>4222</v>
      </c>
      <c r="H30" s="22">
        <f t="shared" si="7"/>
        <v>2000</v>
      </c>
      <c r="I30" s="22">
        <v>2000</v>
      </c>
      <c r="J30" s="22"/>
      <c r="K30" s="152">
        <v>476.1904761904762</v>
      </c>
      <c r="L30" s="152">
        <v>2000</v>
      </c>
      <c r="M30" s="152">
        <v>2000</v>
      </c>
      <c r="N30" s="152">
        <f t="shared" si="6"/>
        <v>2000</v>
      </c>
      <c r="O30" s="2" t="s">
        <v>862</v>
      </c>
      <c r="R30" s="161">
        <f t="shared" si="1"/>
        <v>1523.8095238095239</v>
      </c>
      <c r="S30" s="161">
        <f t="shared" si="2"/>
        <v>0</v>
      </c>
      <c r="T30" s="161">
        <f t="shared" si="3"/>
        <v>0</v>
      </c>
    </row>
    <row r="31" spans="1:22" x14ac:dyDescent="0.25">
      <c r="A31" s="161">
        <f t="shared" si="0"/>
        <v>22000</v>
      </c>
      <c r="B31" s="64"/>
      <c r="C31" s="64"/>
      <c r="D31" s="64"/>
      <c r="E31" s="64"/>
      <c r="F31" s="71" t="s">
        <v>860</v>
      </c>
      <c r="G31" s="64" t="s">
        <v>35</v>
      </c>
      <c r="H31" s="22">
        <f t="shared" si="7"/>
        <v>22000</v>
      </c>
      <c r="I31" s="22">
        <v>22000</v>
      </c>
      <c r="J31" s="22"/>
      <c r="K31" s="152">
        <v>5238.0952380952385</v>
      </c>
      <c r="L31" s="152">
        <v>16325.396825396825</v>
      </c>
      <c r="M31" s="152">
        <v>16325.396825396825</v>
      </c>
      <c r="N31" s="152">
        <f t="shared" si="6"/>
        <v>22000</v>
      </c>
      <c r="O31" s="2" t="s">
        <v>862</v>
      </c>
      <c r="R31" s="161">
        <f t="shared" si="1"/>
        <v>11087.301587301587</v>
      </c>
      <c r="S31" s="161">
        <f t="shared" si="2"/>
        <v>0</v>
      </c>
      <c r="T31" s="161">
        <f t="shared" si="3"/>
        <v>5674.6031746031749</v>
      </c>
    </row>
    <row r="32" spans="1:22" x14ac:dyDescent="0.25">
      <c r="A32" s="161">
        <f t="shared" si="0"/>
        <v>4072.9</v>
      </c>
      <c r="B32" s="64"/>
      <c r="C32" s="64"/>
      <c r="D32" s="64"/>
      <c r="E32" s="64"/>
      <c r="F32" s="71" t="s">
        <v>163</v>
      </c>
      <c r="G32" s="64">
        <v>4234</v>
      </c>
      <c r="H32" s="22">
        <f t="shared" si="7"/>
        <v>4072.9</v>
      </c>
      <c r="I32" s="22">
        <v>4072.9</v>
      </c>
      <c r="J32" s="22"/>
      <c r="K32" s="152">
        <v>1025.2809523809524</v>
      </c>
      <c r="L32" s="152">
        <v>2009.4079365079367</v>
      </c>
      <c r="M32" s="152">
        <v>3041.1539682539683</v>
      </c>
      <c r="N32" s="152">
        <f t="shared" si="6"/>
        <v>4072.9</v>
      </c>
      <c r="O32" s="2" t="s">
        <v>862</v>
      </c>
      <c r="R32" s="161">
        <f t="shared" si="1"/>
        <v>984.12698412698433</v>
      </c>
      <c r="S32" s="161">
        <f t="shared" si="2"/>
        <v>1031.7460317460316</v>
      </c>
      <c r="T32" s="161">
        <f t="shared" si="3"/>
        <v>1031.7460317460318</v>
      </c>
    </row>
    <row r="33" spans="1:20" x14ac:dyDescent="0.25">
      <c r="A33" s="161">
        <f t="shared" si="0"/>
        <v>15103</v>
      </c>
      <c r="B33" s="64"/>
      <c r="C33" s="64"/>
      <c r="D33" s="64"/>
      <c r="E33" s="64"/>
      <c r="F33" s="71" t="s">
        <v>164</v>
      </c>
      <c r="G33" s="64">
        <v>4237</v>
      </c>
      <c r="H33" s="22">
        <f t="shared" si="7"/>
        <v>15103</v>
      </c>
      <c r="I33" s="22">
        <v>15103</v>
      </c>
      <c r="J33" s="22"/>
      <c r="K33" s="152">
        <v>3674.4285714285716</v>
      </c>
      <c r="L33" s="152">
        <v>7364.9047619047624</v>
      </c>
      <c r="M33" s="152">
        <v>11233.952380952382</v>
      </c>
      <c r="N33" s="152">
        <f t="shared" si="6"/>
        <v>15103</v>
      </c>
      <c r="O33" s="2" t="s">
        <v>862</v>
      </c>
      <c r="R33" s="161">
        <f t="shared" si="1"/>
        <v>3690.4761904761908</v>
      </c>
      <c r="S33" s="161">
        <f t="shared" si="2"/>
        <v>3869.0476190476193</v>
      </c>
      <c r="T33" s="161">
        <f t="shared" si="3"/>
        <v>3869.0476190476184</v>
      </c>
    </row>
    <row r="34" spans="1:20" x14ac:dyDescent="0.25">
      <c r="A34" s="161">
        <f t="shared" si="0"/>
        <v>10579.09</v>
      </c>
      <c r="B34" s="64"/>
      <c r="C34" s="64"/>
      <c r="D34" s="64"/>
      <c r="E34" s="64"/>
      <c r="F34" s="71" t="s">
        <v>165</v>
      </c>
      <c r="G34" s="64">
        <v>4239</v>
      </c>
      <c r="H34" s="22">
        <f t="shared" si="7"/>
        <v>10579.09</v>
      </c>
      <c r="I34" s="22">
        <v>10579.09</v>
      </c>
      <c r="J34" s="22"/>
      <c r="K34" s="152">
        <v>2960.0423809523813</v>
      </c>
      <c r="L34" s="152">
        <v>5420.3598412698411</v>
      </c>
      <c r="M34" s="152">
        <v>7999.7249206349206</v>
      </c>
      <c r="N34" s="152">
        <f t="shared" si="6"/>
        <v>10579.09</v>
      </c>
      <c r="O34" s="2" t="s">
        <v>862</v>
      </c>
      <c r="R34" s="161">
        <f t="shared" si="1"/>
        <v>2460.3174603174598</v>
      </c>
      <c r="S34" s="161">
        <f t="shared" si="2"/>
        <v>2579.3650793650795</v>
      </c>
      <c r="T34" s="161">
        <f t="shared" si="3"/>
        <v>2579.3650793650795</v>
      </c>
    </row>
    <row r="35" spans="1:20" x14ac:dyDescent="0.25">
      <c r="A35" s="161">
        <f t="shared" si="0"/>
        <v>42000</v>
      </c>
      <c r="B35" s="64"/>
      <c r="C35" s="64"/>
      <c r="D35" s="64"/>
      <c r="E35" s="64"/>
      <c r="F35" s="71" t="s">
        <v>166</v>
      </c>
      <c r="G35" s="64">
        <v>4241</v>
      </c>
      <c r="H35" s="22">
        <f t="shared" si="7"/>
        <v>42000</v>
      </c>
      <c r="I35" s="22">
        <v>42000</v>
      </c>
      <c r="J35" s="22"/>
      <c r="K35" s="152">
        <v>10714.285714285716</v>
      </c>
      <c r="L35" s="152">
        <v>18785.714285714301</v>
      </c>
      <c r="M35" s="152">
        <v>30392.857142857101</v>
      </c>
      <c r="N35" s="152">
        <f t="shared" si="6"/>
        <v>42000</v>
      </c>
      <c r="O35" s="2" t="s">
        <v>862</v>
      </c>
      <c r="R35" s="161">
        <f t="shared" si="1"/>
        <v>8071.4285714285852</v>
      </c>
      <c r="S35" s="161">
        <f t="shared" si="2"/>
        <v>11607.1428571428</v>
      </c>
      <c r="T35" s="161">
        <f t="shared" si="3"/>
        <v>11607.142857142899</v>
      </c>
    </row>
    <row r="36" spans="1:20" ht="27" x14ac:dyDescent="0.25">
      <c r="A36" s="161">
        <f t="shared" si="0"/>
        <v>0</v>
      </c>
      <c r="B36" s="64"/>
      <c r="C36" s="64"/>
      <c r="D36" s="64"/>
      <c r="E36" s="64"/>
      <c r="F36" s="71" t="s">
        <v>861</v>
      </c>
      <c r="G36" s="64" t="s">
        <v>42</v>
      </c>
      <c r="H36" s="22">
        <f t="shared" si="7"/>
        <v>0</v>
      </c>
      <c r="I36" s="22">
        <v>0</v>
      </c>
      <c r="J36" s="22"/>
      <c r="K36" s="152">
        <v>0</v>
      </c>
      <c r="L36" s="152">
        <v>0</v>
      </c>
      <c r="M36" s="152">
        <v>0</v>
      </c>
      <c r="N36" s="152">
        <f t="shared" si="6"/>
        <v>0</v>
      </c>
      <c r="O36" s="2" t="s">
        <v>862</v>
      </c>
      <c r="R36" s="161">
        <f t="shared" si="1"/>
        <v>0</v>
      </c>
      <c r="S36" s="161">
        <f t="shared" si="2"/>
        <v>0</v>
      </c>
      <c r="T36" s="161">
        <f t="shared" si="3"/>
        <v>0</v>
      </c>
    </row>
    <row r="37" spans="1:20" ht="27" x14ac:dyDescent="0.25">
      <c r="A37" s="161">
        <f t="shared" si="0"/>
        <v>4500</v>
      </c>
      <c r="B37" s="64"/>
      <c r="C37" s="64"/>
      <c r="D37" s="64"/>
      <c r="E37" s="64"/>
      <c r="F37" s="71" t="s">
        <v>868</v>
      </c>
      <c r="G37" s="64">
        <v>4252</v>
      </c>
      <c r="H37" s="22">
        <f t="shared" si="7"/>
        <v>4500</v>
      </c>
      <c r="I37" s="22">
        <v>4500</v>
      </c>
      <c r="J37" s="22"/>
      <c r="K37" s="152">
        <v>357.14285714285717</v>
      </c>
      <c r="L37" s="152">
        <v>3726.1904761904698</v>
      </c>
      <c r="M37" s="152">
        <v>4113.0952380952403</v>
      </c>
      <c r="N37" s="152">
        <f t="shared" si="6"/>
        <v>4500</v>
      </c>
      <c r="O37" s="2" t="s">
        <v>862</v>
      </c>
      <c r="R37" s="161">
        <f t="shared" si="1"/>
        <v>3369.0476190476124</v>
      </c>
      <c r="S37" s="161">
        <f t="shared" si="2"/>
        <v>386.90476190477057</v>
      </c>
      <c r="T37" s="161">
        <f t="shared" si="3"/>
        <v>386.90476190475965</v>
      </c>
    </row>
    <row r="38" spans="1:20" x14ac:dyDescent="0.25">
      <c r="A38" s="161">
        <f t="shared" si="0"/>
        <v>6000</v>
      </c>
      <c r="B38" s="64"/>
      <c r="C38" s="64"/>
      <c r="D38" s="64"/>
      <c r="E38" s="64"/>
      <c r="F38" s="71" t="s">
        <v>412</v>
      </c>
      <c r="G38" s="64">
        <v>4261</v>
      </c>
      <c r="H38" s="22">
        <f t="shared" si="7"/>
        <v>6000</v>
      </c>
      <c r="I38" s="22">
        <v>6000</v>
      </c>
      <c r="J38" s="22"/>
      <c r="K38" s="152">
        <v>1428.5714285714287</v>
      </c>
      <c r="L38" s="152">
        <v>2904.761904761905</v>
      </c>
      <c r="M38" s="152">
        <v>4452.3809523809523</v>
      </c>
      <c r="N38" s="152">
        <f t="shared" si="6"/>
        <v>6000</v>
      </c>
      <c r="O38" s="2" t="s">
        <v>862</v>
      </c>
      <c r="R38" s="161">
        <f t="shared" si="1"/>
        <v>1476.1904761904764</v>
      </c>
      <c r="S38" s="161">
        <f t="shared" si="2"/>
        <v>1547.6190476190473</v>
      </c>
      <c r="T38" s="161">
        <f t="shared" si="3"/>
        <v>1547.6190476190477</v>
      </c>
    </row>
    <row r="39" spans="1:20" x14ac:dyDescent="0.25">
      <c r="A39" s="161">
        <f t="shared" si="0"/>
        <v>15710.476000000001</v>
      </c>
      <c r="B39" s="64"/>
      <c r="C39" s="64"/>
      <c r="D39" s="64"/>
      <c r="E39" s="64"/>
      <c r="F39" s="71" t="s">
        <v>167</v>
      </c>
      <c r="G39" s="64">
        <v>4264</v>
      </c>
      <c r="H39" s="22">
        <f t="shared" si="7"/>
        <v>15710.476000000001</v>
      </c>
      <c r="I39" s="22">
        <v>15710.476000000001</v>
      </c>
      <c r="J39" s="22"/>
      <c r="K39" s="152">
        <v>4281.9045714285712</v>
      </c>
      <c r="L39" s="152">
        <v>7972.380761904762</v>
      </c>
      <c r="M39" s="152">
        <v>11841.428380952382</v>
      </c>
      <c r="N39" s="152">
        <f t="shared" si="6"/>
        <v>15710.476000000001</v>
      </c>
      <c r="O39" s="2" t="s">
        <v>862</v>
      </c>
      <c r="R39" s="161">
        <f t="shared" si="1"/>
        <v>3690.4761904761908</v>
      </c>
      <c r="S39" s="161">
        <f t="shared" si="2"/>
        <v>3869.0476190476202</v>
      </c>
      <c r="T39" s="161">
        <f t="shared" si="3"/>
        <v>3869.0476190476184</v>
      </c>
    </row>
    <row r="40" spans="1:20" x14ac:dyDescent="0.25">
      <c r="A40" s="161">
        <f t="shared" si="0"/>
        <v>11312.06</v>
      </c>
      <c r="B40" s="64"/>
      <c r="C40" s="64"/>
      <c r="D40" s="64"/>
      <c r="E40" s="64"/>
      <c r="F40" s="71" t="s">
        <v>168</v>
      </c>
      <c r="G40" s="64">
        <v>4269</v>
      </c>
      <c r="H40" s="22">
        <f t="shared" si="7"/>
        <v>11312.06</v>
      </c>
      <c r="I40" s="22">
        <v>11312.06</v>
      </c>
      <c r="J40" s="22"/>
      <c r="K40" s="152">
        <v>2931.1076190476192</v>
      </c>
      <c r="L40" s="152">
        <v>5637.4568253968264</v>
      </c>
      <c r="M40" s="152">
        <v>8474.7584126984129</v>
      </c>
      <c r="N40" s="152">
        <f t="shared" si="6"/>
        <v>11312.06</v>
      </c>
      <c r="O40" s="2" t="s">
        <v>862</v>
      </c>
      <c r="R40" s="161">
        <f t="shared" si="1"/>
        <v>2706.3492063492072</v>
      </c>
      <c r="S40" s="161">
        <f t="shared" si="2"/>
        <v>2837.3015873015866</v>
      </c>
      <c r="T40" s="161">
        <f t="shared" si="3"/>
        <v>2837.3015873015866</v>
      </c>
    </row>
    <row r="41" spans="1:20" ht="40.5" customHeight="1" x14ac:dyDescent="0.25">
      <c r="A41" s="161">
        <f t="shared" si="0"/>
        <v>3050</v>
      </c>
      <c r="B41" s="64"/>
      <c r="C41" s="64"/>
      <c r="D41" s="64"/>
      <c r="E41" s="64"/>
      <c r="F41" s="71" t="s">
        <v>169</v>
      </c>
      <c r="G41" s="64">
        <v>4823</v>
      </c>
      <c r="H41" s="22">
        <f t="shared" si="7"/>
        <v>3050</v>
      </c>
      <c r="I41" s="22">
        <v>3050</v>
      </c>
      <c r="J41" s="22"/>
      <c r="K41" s="152">
        <v>764.28571428571433</v>
      </c>
      <c r="L41" s="152">
        <v>1502.3809523809525</v>
      </c>
      <c r="M41" s="152">
        <v>2276.1904761904761</v>
      </c>
      <c r="N41" s="152">
        <f t="shared" si="6"/>
        <v>3050</v>
      </c>
      <c r="O41" s="2" t="s">
        <v>862</v>
      </c>
      <c r="R41" s="161">
        <f t="shared" si="1"/>
        <v>738.09523809523819</v>
      </c>
      <c r="S41" s="161">
        <f t="shared" si="2"/>
        <v>773.80952380952363</v>
      </c>
      <c r="T41" s="161">
        <f t="shared" si="3"/>
        <v>773.80952380952385</v>
      </c>
    </row>
    <row r="42" spans="1:20" x14ac:dyDescent="0.25">
      <c r="A42" s="161">
        <f t="shared" si="0"/>
        <v>0</v>
      </c>
      <c r="B42" s="64"/>
      <c r="C42" s="64"/>
      <c r="D42" s="64"/>
      <c r="E42" s="64"/>
      <c r="F42" s="71" t="s">
        <v>170</v>
      </c>
      <c r="G42" s="64">
        <v>4861</v>
      </c>
      <c r="H42" s="22">
        <v>0</v>
      </c>
      <c r="I42" s="22"/>
      <c r="J42" s="22"/>
      <c r="K42" s="152">
        <v>0</v>
      </c>
      <c r="L42" s="152">
        <v>0</v>
      </c>
      <c r="M42" s="152">
        <v>0</v>
      </c>
      <c r="N42" s="152">
        <f t="shared" si="6"/>
        <v>0</v>
      </c>
      <c r="O42" s="2" t="s">
        <v>862</v>
      </c>
      <c r="R42" s="161">
        <f t="shared" si="1"/>
        <v>0</v>
      </c>
      <c r="S42" s="161">
        <f t="shared" si="2"/>
        <v>0</v>
      </c>
      <c r="T42" s="161">
        <f t="shared" si="3"/>
        <v>0</v>
      </c>
    </row>
    <row r="43" spans="1:20" x14ac:dyDescent="0.25">
      <c r="A43" s="161">
        <f t="shared" si="0"/>
        <v>0</v>
      </c>
      <c r="B43" s="64"/>
      <c r="C43" s="64"/>
      <c r="D43" s="64"/>
      <c r="E43" s="64"/>
      <c r="F43" s="71" t="s">
        <v>171</v>
      </c>
      <c r="G43" s="64">
        <v>5111</v>
      </c>
      <c r="H43" s="22">
        <v>0</v>
      </c>
      <c r="I43" s="22"/>
      <c r="J43" s="22"/>
      <c r="K43" s="152">
        <v>0</v>
      </c>
      <c r="L43" s="152">
        <v>0</v>
      </c>
      <c r="M43" s="152">
        <v>0</v>
      </c>
      <c r="N43" s="152">
        <f t="shared" si="6"/>
        <v>0</v>
      </c>
      <c r="O43" s="2" t="s">
        <v>862</v>
      </c>
      <c r="R43" s="161">
        <f t="shared" si="1"/>
        <v>0</v>
      </c>
      <c r="S43" s="161">
        <f t="shared" si="2"/>
        <v>0</v>
      </c>
      <c r="T43" s="161">
        <f t="shared" si="3"/>
        <v>0</v>
      </c>
    </row>
    <row r="44" spans="1:20" ht="27" x14ac:dyDescent="0.25">
      <c r="A44" s="161">
        <f t="shared" si="0"/>
        <v>5500</v>
      </c>
      <c r="B44" s="64"/>
      <c r="C44" s="64"/>
      <c r="D44" s="64"/>
      <c r="E44" s="64"/>
      <c r="F44" s="71" t="s">
        <v>605</v>
      </c>
      <c r="G44" s="64" t="s">
        <v>92</v>
      </c>
      <c r="H44" s="22">
        <f t="shared" ref="H44:H50" si="8">SUM(I44:J44)</f>
        <v>5500</v>
      </c>
      <c r="I44" s="22"/>
      <c r="J44" s="22">
        <v>5500</v>
      </c>
      <c r="K44" s="152">
        <v>5500</v>
      </c>
      <c r="L44" s="152">
        <v>5500</v>
      </c>
      <c r="M44" s="152">
        <v>5500</v>
      </c>
      <c r="N44" s="152">
        <f t="shared" si="6"/>
        <v>5500</v>
      </c>
      <c r="O44" s="2" t="s">
        <v>862</v>
      </c>
      <c r="R44" s="161">
        <f t="shared" si="1"/>
        <v>0</v>
      </c>
      <c r="S44" s="161">
        <f t="shared" si="2"/>
        <v>0</v>
      </c>
      <c r="T44" s="161">
        <f t="shared" si="3"/>
        <v>0</v>
      </c>
    </row>
    <row r="45" spans="1:20" x14ac:dyDescent="0.25">
      <c r="A45" s="161">
        <f t="shared" si="0"/>
        <v>0</v>
      </c>
      <c r="B45" s="64"/>
      <c r="C45" s="64"/>
      <c r="D45" s="64"/>
      <c r="E45" s="64"/>
      <c r="F45" s="73" t="s">
        <v>173</v>
      </c>
      <c r="G45" s="64">
        <v>5121</v>
      </c>
      <c r="H45" s="22">
        <f t="shared" si="8"/>
        <v>0</v>
      </c>
      <c r="I45" s="22"/>
      <c r="J45" s="22">
        <v>0</v>
      </c>
      <c r="K45" s="152">
        <v>0</v>
      </c>
      <c r="L45" s="152">
        <v>0</v>
      </c>
      <c r="M45" s="152">
        <v>0</v>
      </c>
      <c r="N45" s="152">
        <f t="shared" si="6"/>
        <v>0</v>
      </c>
      <c r="O45" s="2" t="s">
        <v>862</v>
      </c>
      <c r="R45" s="161">
        <f t="shared" si="1"/>
        <v>0</v>
      </c>
      <c r="S45" s="161">
        <f t="shared" si="2"/>
        <v>0</v>
      </c>
      <c r="T45" s="161">
        <f t="shared" si="3"/>
        <v>0</v>
      </c>
    </row>
    <row r="46" spans="1:20" ht="40.5" customHeight="1" x14ac:dyDescent="0.25">
      <c r="A46" s="161">
        <f t="shared" si="0"/>
        <v>45000</v>
      </c>
      <c r="B46" s="64"/>
      <c r="C46" s="64"/>
      <c r="D46" s="64"/>
      <c r="E46" s="64"/>
      <c r="F46" s="71" t="s">
        <v>174</v>
      </c>
      <c r="G46" s="64">
        <v>5122</v>
      </c>
      <c r="H46" s="22">
        <f t="shared" si="8"/>
        <v>45000</v>
      </c>
      <c r="I46" s="22"/>
      <c r="J46" s="22">
        <v>45000</v>
      </c>
      <c r="K46" s="152">
        <v>10714.285714285716</v>
      </c>
      <c r="L46" s="152">
        <v>21785.714285714286</v>
      </c>
      <c r="M46" s="152">
        <v>33392.857142857145</v>
      </c>
      <c r="N46" s="152">
        <f t="shared" si="6"/>
        <v>45000</v>
      </c>
      <c r="O46" s="2" t="s">
        <v>862</v>
      </c>
      <c r="R46" s="161">
        <f t="shared" si="1"/>
        <v>11071.428571428571</v>
      </c>
      <c r="S46" s="161">
        <f t="shared" si="2"/>
        <v>11607.142857142859</v>
      </c>
      <c r="T46" s="161">
        <f t="shared" si="3"/>
        <v>11607.142857142855</v>
      </c>
    </row>
    <row r="47" spans="1:20" ht="48.75" customHeight="1" x14ac:dyDescent="0.25">
      <c r="A47" s="161">
        <f t="shared" si="0"/>
        <v>0</v>
      </c>
      <c r="B47" s="64"/>
      <c r="C47" s="64"/>
      <c r="D47" s="64"/>
      <c r="E47" s="64"/>
      <c r="F47" s="71" t="s">
        <v>604</v>
      </c>
      <c r="G47" s="64">
        <v>5132</v>
      </c>
      <c r="H47" s="22">
        <f t="shared" si="8"/>
        <v>0</v>
      </c>
      <c r="I47" s="22"/>
      <c r="J47" s="22">
        <v>0</v>
      </c>
      <c r="K47" s="152">
        <v>0</v>
      </c>
      <c r="L47" s="152">
        <v>0</v>
      </c>
      <c r="M47" s="152">
        <v>0</v>
      </c>
      <c r="N47" s="152">
        <f t="shared" si="6"/>
        <v>0</v>
      </c>
      <c r="O47" s="2" t="s">
        <v>862</v>
      </c>
      <c r="R47" s="161">
        <f t="shared" si="1"/>
        <v>0</v>
      </c>
      <c r="S47" s="161">
        <f t="shared" si="2"/>
        <v>0</v>
      </c>
      <c r="T47" s="161">
        <f t="shared" si="3"/>
        <v>0</v>
      </c>
    </row>
    <row r="48" spans="1:20" x14ac:dyDescent="0.25">
      <c r="A48" s="161">
        <f t="shared" si="0"/>
        <v>611.85699999999997</v>
      </c>
      <c r="B48" s="64"/>
      <c r="C48" s="64"/>
      <c r="D48" s="64"/>
      <c r="E48" s="64"/>
      <c r="F48" s="71" t="s">
        <v>548</v>
      </c>
      <c r="G48" s="64">
        <v>5129</v>
      </c>
      <c r="H48" s="22">
        <f t="shared" si="8"/>
        <v>611.85699999999997</v>
      </c>
      <c r="I48" s="22"/>
      <c r="J48" s="22">
        <v>611.85699999999997</v>
      </c>
      <c r="K48" s="152">
        <v>611.85699999999997</v>
      </c>
      <c r="L48" s="152">
        <v>611.85699999999997</v>
      </c>
      <c r="M48" s="152">
        <v>611.85699999999997</v>
      </c>
      <c r="N48" s="152">
        <f t="shared" si="6"/>
        <v>611.85699999999997</v>
      </c>
      <c r="O48" s="2" t="s">
        <v>862</v>
      </c>
      <c r="R48" s="161">
        <f t="shared" si="1"/>
        <v>0</v>
      </c>
      <c r="S48" s="161">
        <f t="shared" si="2"/>
        <v>0</v>
      </c>
      <c r="T48" s="161">
        <f t="shared" si="3"/>
        <v>0</v>
      </c>
    </row>
    <row r="49" spans="1:20" x14ac:dyDescent="0.25">
      <c r="A49" s="161">
        <f t="shared" si="0"/>
        <v>1500</v>
      </c>
      <c r="B49" s="64"/>
      <c r="C49" s="64"/>
      <c r="D49" s="64"/>
      <c r="E49" s="64"/>
      <c r="F49" s="71" t="s">
        <v>591</v>
      </c>
      <c r="G49" s="64" t="s">
        <v>96</v>
      </c>
      <c r="H49" s="22">
        <f t="shared" si="8"/>
        <v>1500</v>
      </c>
      <c r="I49" s="22"/>
      <c r="J49" s="22">
        <v>1500</v>
      </c>
      <c r="K49" s="152">
        <v>1500</v>
      </c>
      <c r="L49" s="152">
        <v>1500</v>
      </c>
      <c r="M49" s="152">
        <v>1500</v>
      </c>
      <c r="N49" s="152">
        <f t="shared" si="6"/>
        <v>1500</v>
      </c>
      <c r="R49" s="161">
        <f t="shared" si="1"/>
        <v>0</v>
      </c>
      <c r="S49" s="161">
        <f t="shared" si="2"/>
        <v>0</v>
      </c>
      <c r="T49" s="161">
        <f t="shared" si="3"/>
        <v>0</v>
      </c>
    </row>
    <row r="50" spans="1:20" x14ac:dyDescent="0.25">
      <c r="A50" s="161">
        <f t="shared" si="0"/>
        <v>500</v>
      </c>
      <c r="B50" s="64"/>
      <c r="C50" s="64"/>
      <c r="D50" s="64"/>
      <c r="E50" s="64"/>
      <c r="F50" s="71" t="s">
        <v>753</v>
      </c>
      <c r="G50" s="64" t="s">
        <v>99</v>
      </c>
      <c r="H50" s="22">
        <f t="shared" si="8"/>
        <v>500</v>
      </c>
      <c r="I50" s="22"/>
      <c r="J50" s="22">
        <v>500</v>
      </c>
      <c r="K50" s="152">
        <v>500</v>
      </c>
      <c r="L50" s="152">
        <v>500</v>
      </c>
      <c r="M50" s="152">
        <v>500</v>
      </c>
      <c r="N50" s="152">
        <f t="shared" si="6"/>
        <v>500</v>
      </c>
      <c r="R50" s="161">
        <f t="shared" si="1"/>
        <v>0</v>
      </c>
      <c r="S50" s="161">
        <f t="shared" si="2"/>
        <v>0</v>
      </c>
      <c r="T50" s="161">
        <f t="shared" si="3"/>
        <v>0</v>
      </c>
    </row>
    <row r="51" spans="1:20" ht="27" x14ac:dyDescent="0.25">
      <c r="A51" s="161">
        <f t="shared" si="0"/>
        <v>0</v>
      </c>
      <c r="B51" s="64">
        <v>2112</v>
      </c>
      <c r="C51" s="64" t="s">
        <v>2</v>
      </c>
      <c r="D51" s="64">
        <v>1</v>
      </c>
      <c r="E51" s="64">
        <v>2</v>
      </c>
      <c r="F51" s="71" t="s">
        <v>175</v>
      </c>
      <c r="G51" s="64"/>
      <c r="H51" s="22"/>
      <c r="I51" s="22"/>
      <c r="J51" s="22"/>
      <c r="K51" s="22"/>
      <c r="L51" s="22"/>
      <c r="M51" s="22"/>
      <c r="N51" s="22"/>
      <c r="O51" s="2" t="s">
        <v>862</v>
      </c>
      <c r="R51" s="161">
        <f t="shared" si="1"/>
        <v>0</v>
      </c>
      <c r="S51" s="161">
        <f t="shared" si="2"/>
        <v>0</v>
      </c>
      <c r="T51" s="161">
        <f t="shared" si="3"/>
        <v>0</v>
      </c>
    </row>
    <row r="52" spans="1:20" ht="40.5" x14ac:dyDescent="0.25">
      <c r="A52" s="161">
        <f t="shared" si="0"/>
        <v>0</v>
      </c>
      <c r="B52" s="64"/>
      <c r="C52" s="64"/>
      <c r="D52" s="64"/>
      <c r="E52" s="64"/>
      <c r="F52" s="71" t="s">
        <v>176</v>
      </c>
      <c r="G52" s="64"/>
      <c r="H52" s="22"/>
      <c r="I52" s="22"/>
      <c r="J52" s="22"/>
      <c r="K52" s="22"/>
      <c r="L52" s="22"/>
      <c r="M52" s="22"/>
      <c r="N52" s="22"/>
      <c r="O52" s="2" t="s">
        <v>862</v>
      </c>
      <c r="R52" s="161">
        <f t="shared" si="1"/>
        <v>0</v>
      </c>
      <c r="S52" s="161">
        <f t="shared" si="2"/>
        <v>0</v>
      </c>
      <c r="T52" s="161">
        <f t="shared" si="3"/>
        <v>0</v>
      </c>
    </row>
    <row r="53" spans="1:20" ht="49.5" customHeight="1" x14ac:dyDescent="0.25">
      <c r="A53" s="161">
        <f t="shared" si="0"/>
        <v>0</v>
      </c>
      <c r="B53" s="64"/>
      <c r="C53" s="64"/>
      <c r="D53" s="64"/>
      <c r="E53" s="64"/>
      <c r="F53" s="217"/>
      <c r="G53" s="64"/>
      <c r="H53" s="22"/>
      <c r="I53" s="22"/>
      <c r="J53" s="22"/>
      <c r="K53" s="22"/>
      <c r="L53" s="22"/>
      <c r="M53" s="22"/>
      <c r="N53" s="22"/>
      <c r="O53" s="2" t="s">
        <v>862</v>
      </c>
      <c r="R53" s="161">
        <f t="shared" si="1"/>
        <v>0</v>
      </c>
      <c r="S53" s="161">
        <f t="shared" si="2"/>
        <v>0</v>
      </c>
      <c r="T53" s="161">
        <f t="shared" si="3"/>
        <v>0</v>
      </c>
    </row>
    <row r="54" spans="1:20" x14ac:dyDescent="0.25">
      <c r="A54" s="161">
        <f t="shared" si="0"/>
        <v>0</v>
      </c>
      <c r="B54" s="64">
        <v>2113</v>
      </c>
      <c r="C54" s="64" t="s">
        <v>2</v>
      </c>
      <c r="D54" s="64">
        <v>1</v>
      </c>
      <c r="E54" s="64">
        <v>3</v>
      </c>
      <c r="F54" s="217"/>
      <c r="G54" s="64"/>
      <c r="H54" s="22"/>
      <c r="I54" s="22"/>
      <c r="J54" s="22"/>
      <c r="K54" s="22"/>
      <c r="L54" s="22"/>
      <c r="M54" s="22"/>
      <c r="N54" s="22"/>
      <c r="O54" s="2" t="s">
        <v>862</v>
      </c>
      <c r="R54" s="161">
        <f t="shared" si="1"/>
        <v>0</v>
      </c>
      <c r="S54" s="161">
        <f t="shared" si="2"/>
        <v>0</v>
      </c>
      <c r="T54" s="161">
        <f t="shared" si="3"/>
        <v>0</v>
      </c>
    </row>
    <row r="55" spans="1:20" x14ac:dyDescent="0.25">
      <c r="A55" s="161">
        <f t="shared" si="0"/>
        <v>0</v>
      </c>
      <c r="B55" s="64"/>
      <c r="C55" s="64"/>
      <c r="D55" s="64"/>
      <c r="E55" s="64"/>
      <c r="F55" s="71" t="s">
        <v>182</v>
      </c>
      <c r="G55" s="64"/>
      <c r="H55" s="22"/>
      <c r="I55" s="22"/>
      <c r="J55" s="22"/>
      <c r="K55" s="22"/>
      <c r="L55" s="22"/>
      <c r="M55" s="22"/>
      <c r="N55" s="22"/>
      <c r="O55" s="2" t="s">
        <v>862</v>
      </c>
      <c r="R55" s="161">
        <f t="shared" si="1"/>
        <v>0</v>
      </c>
      <c r="S55" s="161">
        <f t="shared" si="2"/>
        <v>0</v>
      </c>
      <c r="T55" s="161">
        <f t="shared" si="3"/>
        <v>0</v>
      </c>
    </row>
    <row r="56" spans="1:20" ht="40.5" x14ac:dyDescent="0.25">
      <c r="A56" s="161">
        <f t="shared" si="0"/>
        <v>0</v>
      </c>
      <c r="B56" s="64"/>
      <c r="C56" s="64"/>
      <c r="D56" s="64"/>
      <c r="E56" s="64"/>
      <c r="F56" s="71" t="s">
        <v>176</v>
      </c>
      <c r="G56" s="64"/>
      <c r="H56" s="22"/>
      <c r="I56" s="22"/>
      <c r="J56" s="22"/>
      <c r="K56" s="22"/>
      <c r="L56" s="22"/>
      <c r="M56" s="22"/>
      <c r="N56" s="22"/>
      <c r="O56" s="2" t="s">
        <v>862</v>
      </c>
      <c r="R56" s="161">
        <f t="shared" si="1"/>
        <v>0</v>
      </c>
      <c r="S56" s="161">
        <f t="shared" si="2"/>
        <v>0</v>
      </c>
      <c r="T56" s="161">
        <f t="shared" si="3"/>
        <v>0</v>
      </c>
    </row>
    <row r="57" spans="1:20" x14ac:dyDescent="0.25">
      <c r="A57" s="161">
        <f t="shared" si="0"/>
        <v>0</v>
      </c>
      <c r="B57" s="64"/>
      <c r="C57" s="64"/>
      <c r="D57" s="64"/>
      <c r="E57" s="64"/>
      <c r="F57" s="71" t="s">
        <v>183</v>
      </c>
      <c r="G57" s="64"/>
      <c r="H57" s="22"/>
      <c r="I57" s="22"/>
      <c r="J57" s="22"/>
      <c r="K57" s="22"/>
      <c r="L57" s="22"/>
      <c r="M57" s="22"/>
      <c r="N57" s="22"/>
      <c r="O57" s="2" t="s">
        <v>862</v>
      </c>
      <c r="R57" s="161">
        <f t="shared" si="1"/>
        <v>0</v>
      </c>
      <c r="S57" s="161">
        <f t="shared" si="2"/>
        <v>0</v>
      </c>
      <c r="T57" s="161">
        <f t="shared" si="3"/>
        <v>0</v>
      </c>
    </row>
    <row r="58" spans="1:20" x14ac:dyDescent="0.25">
      <c r="A58" s="161">
        <f t="shared" si="0"/>
        <v>0</v>
      </c>
      <c r="B58" s="64">
        <v>2120</v>
      </c>
      <c r="C58" s="64" t="s">
        <v>2</v>
      </c>
      <c r="D58" s="64">
        <v>2</v>
      </c>
      <c r="E58" s="64">
        <v>0</v>
      </c>
      <c r="F58" s="71" t="s">
        <v>155</v>
      </c>
      <c r="G58" s="64"/>
      <c r="H58" s="22"/>
      <c r="I58" s="22"/>
      <c r="J58" s="22"/>
      <c r="K58" s="22"/>
      <c r="L58" s="22"/>
      <c r="M58" s="22"/>
      <c r="N58" s="22"/>
      <c r="O58" s="2" t="s">
        <v>862</v>
      </c>
      <c r="R58" s="161">
        <f t="shared" si="1"/>
        <v>0</v>
      </c>
      <c r="S58" s="161">
        <f t="shared" si="2"/>
        <v>0</v>
      </c>
      <c r="T58" s="161">
        <f t="shared" si="3"/>
        <v>0</v>
      </c>
    </row>
    <row r="59" spans="1:20" ht="53.25" customHeight="1" x14ac:dyDescent="0.25">
      <c r="A59" s="161">
        <f t="shared" si="0"/>
        <v>0</v>
      </c>
      <c r="B59" s="64"/>
      <c r="C59" s="64"/>
      <c r="D59" s="64"/>
      <c r="E59" s="64"/>
      <c r="F59" s="217" t="s">
        <v>183</v>
      </c>
      <c r="G59" s="64"/>
      <c r="H59" s="22"/>
      <c r="I59" s="22"/>
      <c r="J59" s="22"/>
      <c r="K59" s="22"/>
      <c r="L59" s="22"/>
      <c r="M59" s="22"/>
      <c r="N59" s="22"/>
      <c r="O59" s="2" t="s">
        <v>862</v>
      </c>
      <c r="R59" s="161">
        <f t="shared" si="1"/>
        <v>0</v>
      </c>
      <c r="S59" s="161">
        <f t="shared" si="2"/>
        <v>0</v>
      </c>
      <c r="T59" s="161">
        <f t="shared" si="3"/>
        <v>0</v>
      </c>
    </row>
    <row r="60" spans="1:20" x14ac:dyDescent="0.25">
      <c r="A60" s="161">
        <f t="shared" si="0"/>
        <v>0</v>
      </c>
      <c r="B60" s="64">
        <v>2121</v>
      </c>
      <c r="C60" s="64" t="s">
        <v>2</v>
      </c>
      <c r="D60" s="64">
        <v>2</v>
      </c>
      <c r="E60" s="64">
        <v>1</v>
      </c>
      <c r="F60" s="217" t="s">
        <v>185</v>
      </c>
      <c r="G60" s="64"/>
      <c r="H60" s="22"/>
      <c r="I60" s="22"/>
      <c r="J60" s="22"/>
      <c r="K60" s="22"/>
      <c r="L60" s="22"/>
      <c r="M60" s="22"/>
      <c r="N60" s="22"/>
      <c r="O60" s="2" t="s">
        <v>862</v>
      </c>
      <c r="R60" s="161">
        <f t="shared" si="1"/>
        <v>0</v>
      </c>
      <c r="S60" s="161">
        <f t="shared" si="2"/>
        <v>0</v>
      </c>
      <c r="T60" s="161">
        <f t="shared" si="3"/>
        <v>0</v>
      </c>
    </row>
    <row r="61" spans="1:20" ht="51.75" customHeight="1" x14ac:dyDescent="0.25">
      <c r="A61" s="161">
        <f t="shared" si="0"/>
        <v>0</v>
      </c>
      <c r="B61" s="64"/>
      <c r="C61" s="64"/>
      <c r="D61" s="64"/>
      <c r="E61" s="64"/>
      <c r="F61" s="71" t="s">
        <v>178</v>
      </c>
      <c r="G61" s="64"/>
      <c r="H61" s="22"/>
      <c r="I61" s="22"/>
      <c r="J61" s="22"/>
      <c r="K61" s="22"/>
      <c r="L61" s="22"/>
      <c r="M61" s="22"/>
      <c r="N61" s="22"/>
      <c r="O61" s="2" t="s">
        <v>862</v>
      </c>
      <c r="R61" s="161">
        <f t="shared" si="1"/>
        <v>0</v>
      </c>
      <c r="S61" s="161">
        <f t="shared" si="2"/>
        <v>0</v>
      </c>
      <c r="T61" s="161">
        <f t="shared" si="3"/>
        <v>0</v>
      </c>
    </row>
    <row r="62" spans="1:20" ht="40.5" x14ac:dyDescent="0.25">
      <c r="A62" s="161">
        <f t="shared" si="0"/>
        <v>0</v>
      </c>
      <c r="B62" s="64"/>
      <c r="C62" s="64"/>
      <c r="D62" s="64"/>
      <c r="E62" s="64"/>
      <c r="F62" s="71" t="s">
        <v>176</v>
      </c>
      <c r="G62" s="64"/>
      <c r="H62" s="22"/>
      <c r="I62" s="22"/>
      <c r="J62" s="22"/>
      <c r="K62" s="22"/>
      <c r="L62" s="22"/>
      <c r="M62" s="22"/>
      <c r="N62" s="22"/>
      <c r="O62" s="2" t="s">
        <v>862</v>
      </c>
      <c r="R62" s="161">
        <f t="shared" si="1"/>
        <v>0</v>
      </c>
      <c r="S62" s="161">
        <f t="shared" si="2"/>
        <v>0</v>
      </c>
      <c r="T62" s="161">
        <f t="shared" si="3"/>
        <v>0</v>
      </c>
    </row>
    <row r="63" spans="1:20" ht="59.25" customHeight="1" x14ac:dyDescent="0.25">
      <c r="A63" s="161">
        <f t="shared" si="0"/>
        <v>0</v>
      </c>
      <c r="B63" s="64"/>
      <c r="C63" s="64"/>
      <c r="D63" s="64"/>
      <c r="E63" s="64"/>
      <c r="F63" s="71" t="s">
        <v>179</v>
      </c>
      <c r="G63" s="64"/>
      <c r="H63" s="22"/>
      <c r="I63" s="22"/>
      <c r="J63" s="22"/>
      <c r="K63" s="22"/>
      <c r="L63" s="22"/>
      <c r="M63" s="22"/>
      <c r="N63" s="22"/>
      <c r="O63" s="2" t="s">
        <v>862</v>
      </c>
      <c r="R63" s="161">
        <f t="shared" si="1"/>
        <v>0</v>
      </c>
      <c r="S63" s="161">
        <f t="shared" si="2"/>
        <v>0</v>
      </c>
      <c r="T63" s="161">
        <f t="shared" si="3"/>
        <v>0</v>
      </c>
    </row>
    <row r="64" spans="1:20" ht="40.5" x14ac:dyDescent="0.25">
      <c r="A64" s="161">
        <f t="shared" si="0"/>
        <v>0</v>
      </c>
      <c r="B64" s="64">
        <v>2122</v>
      </c>
      <c r="C64" s="64" t="s">
        <v>2</v>
      </c>
      <c r="D64" s="64">
        <v>2</v>
      </c>
      <c r="E64" s="64">
        <v>2</v>
      </c>
      <c r="F64" s="71" t="s">
        <v>176</v>
      </c>
      <c r="G64" s="64"/>
      <c r="H64" s="22"/>
      <c r="I64" s="22"/>
      <c r="J64" s="22"/>
      <c r="K64" s="22"/>
      <c r="L64" s="22"/>
      <c r="M64" s="22"/>
      <c r="N64" s="22"/>
      <c r="O64" s="2" t="s">
        <v>862</v>
      </c>
      <c r="R64" s="161">
        <f t="shared" si="1"/>
        <v>0</v>
      </c>
      <c r="S64" s="161">
        <f t="shared" si="2"/>
        <v>0</v>
      </c>
      <c r="T64" s="161">
        <f t="shared" si="3"/>
        <v>0</v>
      </c>
    </row>
    <row r="65" spans="1:20" ht="27" x14ac:dyDescent="0.25">
      <c r="A65" s="161">
        <f t="shared" si="0"/>
        <v>0</v>
      </c>
      <c r="B65" s="64"/>
      <c r="C65" s="64"/>
      <c r="D65" s="64"/>
      <c r="E65" s="64"/>
      <c r="F65" s="71" t="s">
        <v>179</v>
      </c>
      <c r="G65" s="64"/>
      <c r="H65" s="22"/>
      <c r="I65" s="22"/>
      <c r="J65" s="22"/>
      <c r="K65" s="22"/>
      <c r="L65" s="22"/>
      <c r="M65" s="22"/>
      <c r="N65" s="22"/>
      <c r="O65" s="2" t="s">
        <v>862</v>
      </c>
      <c r="R65" s="161">
        <f t="shared" si="1"/>
        <v>0</v>
      </c>
      <c r="S65" s="161">
        <f t="shared" si="2"/>
        <v>0</v>
      </c>
      <c r="T65" s="161">
        <f t="shared" si="3"/>
        <v>0</v>
      </c>
    </row>
    <row r="66" spans="1:20" ht="40.5" x14ac:dyDescent="0.25">
      <c r="A66" s="161">
        <f t="shared" si="0"/>
        <v>0</v>
      </c>
      <c r="B66" s="64"/>
      <c r="C66" s="64"/>
      <c r="D66" s="64"/>
      <c r="E66" s="64"/>
      <c r="F66" s="71" t="s">
        <v>566</v>
      </c>
      <c r="G66" s="64"/>
      <c r="H66" s="22"/>
      <c r="I66" s="22"/>
      <c r="J66" s="22"/>
      <c r="K66" s="22"/>
      <c r="L66" s="22"/>
      <c r="M66" s="22"/>
      <c r="N66" s="22"/>
      <c r="O66" s="2" t="s">
        <v>862</v>
      </c>
      <c r="R66" s="161">
        <f t="shared" si="1"/>
        <v>0</v>
      </c>
      <c r="S66" s="161">
        <f t="shared" si="2"/>
        <v>0</v>
      </c>
      <c r="T66" s="161">
        <f t="shared" si="3"/>
        <v>0</v>
      </c>
    </row>
    <row r="67" spans="1:20" x14ac:dyDescent="0.25">
      <c r="A67" s="161">
        <f t="shared" si="0"/>
        <v>0</v>
      </c>
      <c r="B67" s="64"/>
      <c r="C67" s="64"/>
      <c r="D67" s="64"/>
      <c r="E67" s="64"/>
      <c r="F67" s="71" t="s">
        <v>177</v>
      </c>
      <c r="G67" s="64"/>
      <c r="H67" s="22"/>
      <c r="I67" s="22"/>
      <c r="J67" s="22"/>
      <c r="K67" s="22"/>
      <c r="L67" s="22"/>
      <c r="M67" s="22"/>
      <c r="N67" s="22"/>
      <c r="O67" s="2" t="s">
        <v>862</v>
      </c>
      <c r="R67" s="161">
        <f t="shared" si="1"/>
        <v>0</v>
      </c>
      <c r="S67" s="161">
        <f t="shared" si="2"/>
        <v>0</v>
      </c>
      <c r="T67" s="161">
        <f t="shared" si="3"/>
        <v>0</v>
      </c>
    </row>
    <row r="68" spans="1:20" ht="36.75" customHeight="1" x14ac:dyDescent="0.25">
      <c r="A68" s="161">
        <f t="shared" si="0"/>
        <v>0</v>
      </c>
      <c r="B68" s="64">
        <v>2130</v>
      </c>
      <c r="C68" s="64" t="s">
        <v>2</v>
      </c>
      <c r="D68" s="64">
        <v>3</v>
      </c>
      <c r="E68" s="64">
        <v>0</v>
      </c>
      <c r="F68" s="71" t="s">
        <v>193</v>
      </c>
      <c r="G68" s="64"/>
      <c r="H68" s="22">
        <f>H70+H74+H78</f>
        <v>0</v>
      </c>
      <c r="I68" s="22">
        <f t="shared" ref="I68:J68" si="9">I70+I74+I78</f>
        <v>0</v>
      </c>
      <c r="J68" s="22">
        <f t="shared" si="9"/>
        <v>0</v>
      </c>
      <c r="K68" s="22">
        <f>K70+K77+K81</f>
        <v>0</v>
      </c>
      <c r="L68" s="22">
        <f>L70+L77+L81</f>
        <v>0</v>
      </c>
      <c r="M68" s="22">
        <f>M70+M77+M81</f>
        <v>0</v>
      </c>
      <c r="N68" s="22">
        <f>N70+N77+N81</f>
        <v>0</v>
      </c>
      <c r="O68" s="2" t="s">
        <v>862</v>
      </c>
      <c r="R68" s="161">
        <f t="shared" si="1"/>
        <v>0</v>
      </c>
      <c r="S68" s="161">
        <f t="shared" si="2"/>
        <v>0</v>
      </c>
      <c r="T68" s="161">
        <f t="shared" si="3"/>
        <v>0</v>
      </c>
    </row>
    <row r="69" spans="1:20" ht="47.25" customHeight="1" x14ac:dyDescent="0.25">
      <c r="A69" s="161">
        <f t="shared" si="0"/>
        <v>0</v>
      </c>
      <c r="B69" s="64"/>
      <c r="C69" s="64"/>
      <c r="D69" s="64"/>
      <c r="E69" s="64"/>
      <c r="F69" s="71" t="s">
        <v>567</v>
      </c>
      <c r="G69" s="64"/>
      <c r="H69" s="22"/>
      <c r="I69" s="22"/>
      <c r="J69" s="22"/>
      <c r="K69" s="22"/>
      <c r="L69" s="22"/>
      <c r="M69" s="22"/>
      <c r="N69" s="22"/>
      <c r="O69" s="2" t="s">
        <v>862</v>
      </c>
      <c r="R69" s="161">
        <f t="shared" si="1"/>
        <v>0</v>
      </c>
      <c r="S69" s="161">
        <f t="shared" si="2"/>
        <v>0</v>
      </c>
      <c r="T69" s="161">
        <f t="shared" si="3"/>
        <v>0</v>
      </c>
    </row>
    <row r="70" spans="1:20" ht="27" x14ac:dyDescent="0.25">
      <c r="A70" s="161">
        <f t="shared" si="0"/>
        <v>0</v>
      </c>
      <c r="B70" s="64">
        <v>2131</v>
      </c>
      <c r="C70" s="64" t="s">
        <v>2</v>
      </c>
      <c r="D70" s="64">
        <v>3</v>
      </c>
      <c r="E70" s="64">
        <v>1</v>
      </c>
      <c r="F70" s="71" t="s">
        <v>194</v>
      </c>
      <c r="G70" s="64"/>
      <c r="H70" s="22"/>
      <c r="I70" s="22"/>
      <c r="J70" s="22"/>
      <c r="K70" s="22"/>
      <c r="L70" s="22"/>
      <c r="M70" s="22"/>
      <c r="N70" s="22"/>
      <c r="O70" s="2" t="s">
        <v>862</v>
      </c>
      <c r="R70" s="161">
        <f t="shared" si="1"/>
        <v>0</v>
      </c>
      <c r="S70" s="161">
        <f t="shared" si="2"/>
        <v>0</v>
      </c>
      <c r="T70" s="161">
        <f t="shared" si="3"/>
        <v>0</v>
      </c>
    </row>
    <row r="71" spans="1:20" ht="40.5" x14ac:dyDescent="0.25">
      <c r="A71" s="161">
        <f t="shared" si="0"/>
        <v>0</v>
      </c>
      <c r="B71" s="64"/>
      <c r="C71" s="64"/>
      <c r="D71" s="64"/>
      <c r="E71" s="64"/>
      <c r="F71" s="71" t="s">
        <v>566</v>
      </c>
      <c r="G71" s="64"/>
      <c r="H71" s="22"/>
      <c r="I71" s="22"/>
      <c r="J71" s="22"/>
      <c r="K71" s="22"/>
      <c r="L71" s="22"/>
      <c r="M71" s="22"/>
      <c r="N71" s="22"/>
      <c r="O71" s="2" t="s">
        <v>862</v>
      </c>
      <c r="R71" s="161">
        <f t="shared" si="1"/>
        <v>0</v>
      </c>
      <c r="S71" s="161">
        <f t="shared" si="2"/>
        <v>0</v>
      </c>
      <c r="T71" s="161">
        <f t="shared" si="3"/>
        <v>0</v>
      </c>
    </row>
    <row r="72" spans="1:20" ht="34.5" customHeight="1" x14ac:dyDescent="0.25">
      <c r="A72" s="161">
        <f t="shared" si="0"/>
        <v>0</v>
      </c>
      <c r="B72" s="64"/>
      <c r="C72" s="64"/>
      <c r="D72" s="64"/>
      <c r="E72" s="64"/>
      <c r="F72" s="71" t="s">
        <v>177</v>
      </c>
      <c r="G72" s="64"/>
      <c r="H72" s="22"/>
      <c r="I72" s="22"/>
      <c r="J72" s="22"/>
      <c r="K72" s="22"/>
      <c r="L72" s="22"/>
      <c r="M72" s="22"/>
      <c r="N72" s="22"/>
      <c r="O72" s="2" t="s">
        <v>862</v>
      </c>
      <c r="R72" s="161">
        <f t="shared" si="1"/>
        <v>0</v>
      </c>
      <c r="S72" s="161">
        <f t="shared" si="2"/>
        <v>0</v>
      </c>
      <c r="T72" s="161">
        <f t="shared" si="3"/>
        <v>0</v>
      </c>
    </row>
    <row r="73" spans="1:20" ht="51" customHeight="1" x14ac:dyDescent="0.25">
      <c r="A73" s="161">
        <f t="shared" si="0"/>
        <v>0</v>
      </c>
      <c r="B73" s="64"/>
      <c r="C73" s="64"/>
      <c r="D73" s="64"/>
      <c r="E73" s="64"/>
      <c r="F73" s="71" t="s">
        <v>177</v>
      </c>
      <c r="G73" s="64"/>
      <c r="H73" s="22"/>
      <c r="I73" s="22"/>
      <c r="J73" s="22"/>
      <c r="K73" s="22"/>
      <c r="L73" s="22"/>
      <c r="M73" s="22"/>
      <c r="N73" s="22"/>
      <c r="O73" s="2" t="s">
        <v>862</v>
      </c>
      <c r="R73" s="161">
        <f t="shared" si="1"/>
        <v>0</v>
      </c>
      <c r="S73" s="161">
        <f t="shared" si="2"/>
        <v>0</v>
      </c>
      <c r="T73" s="161">
        <f t="shared" si="3"/>
        <v>0</v>
      </c>
    </row>
    <row r="74" spans="1:20" ht="27" x14ac:dyDescent="0.25">
      <c r="A74" s="161">
        <f t="shared" si="0"/>
        <v>0</v>
      </c>
      <c r="B74" s="64">
        <v>2132</v>
      </c>
      <c r="C74" s="64" t="s">
        <v>2</v>
      </c>
      <c r="D74" s="64">
        <v>3</v>
      </c>
      <c r="E74" s="64">
        <v>2</v>
      </c>
      <c r="F74" s="71" t="s">
        <v>195</v>
      </c>
      <c r="G74" s="64"/>
      <c r="H74" s="22"/>
      <c r="I74" s="22"/>
      <c r="J74" s="22"/>
      <c r="K74" s="22"/>
      <c r="L74" s="22"/>
      <c r="M74" s="22"/>
      <c r="N74" s="22"/>
      <c r="O74" s="2" t="s">
        <v>862</v>
      </c>
      <c r="R74" s="161">
        <f t="shared" si="1"/>
        <v>0</v>
      </c>
      <c r="S74" s="161">
        <f t="shared" si="2"/>
        <v>0</v>
      </c>
      <c r="T74" s="161">
        <f t="shared" si="3"/>
        <v>0</v>
      </c>
    </row>
    <row r="75" spans="1:20" ht="40.5" x14ac:dyDescent="0.25">
      <c r="A75" s="161">
        <f t="shared" si="0"/>
        <v>0</v>
      </c>
      <c r="B75" s="64"/>
      <c r="C75" s="64"/>
      <c r="D75" s="64"/>
      <c r="E75" s="64"/>
      <c r="F75" s="71" t="s">
        <v>176</v>
      </c>
      <c r="G75" s="64"/>
      <c r="H75" s="22"/>
      <c r="I75" s="22"/>
      <c r="J75" s="22"/>
      <c r="K75" s="22"/>
      <c r="L75" s="22"/>
      <c r="M75" s="22"/>
      <c r="N75" s="22"/>
      <c r="O75" s="2" t="s">
        <v>862</v>
      </c>
      <c r="R75" s="161">
        <f t="shared" si="1"/>
        <v>0</v>
      </c>
      <c r="S75" s="161">
        <f t="shared" si="2"/>
        <v>0</v>
      </c>
      <c r="T75" s="161">
        <f t="shared" si="3"/>
        <v>0</v>
      </c>
    </row>
    <row r="76" spans="1:20" x14ac:dyDescent="0.25">
      <c r="A76" s="161">
        <f t="shared" si="0"/>
        <v>0</v>
      </c>
      <c r="B76" s="64"/>
      <c r="C76" s="64"/>
      <c r="D76" s="64"/>
      <c r="E76" s="64"/>
      <c r="F76" s="71" t="s">
        <v>177</v>
      </c>
      <c r="G76" s="64"/>
      <c r="H76" s="22"/>
      <c r="I76" s="22"/>
      <c r="J76" s="22"/>
      <c r="K76" s="22"/>
      <c r="L76" s="22"/>
      <c r="M76" s="22"/>
      <c r="N76" s="22"/>
      <c r="O76" s="2" t="s">
        <v>862</v>
      </c>
      <c r="R76" s="161">
        <f t="shared" si="1"/>
        <v>0</v>
      </c>
      <c r="S76" s="161">
        <f t="shared" si="2"/>
        <v>0</v>
      </c>
      <c r="T76" s="161">
        <f t="shared" si="3"/>
        <v>0</v>
      </c>
    </row>
    <row r="77" spans="1:20" ht="48.75" customHeight="1" x14ac:dyDescent="0.25">
      <c r="A77" s="161">
        <f t="shared" si="0"/>
        <v>0</v>
      </c>
      <c r="B77" s="64"/>
      <c r="C77" s="64"/>
      <c r="D77" s="64"/>
      <c r="E77" s="64"/>
      <c r="F77" s="71" t="s">
        <v>177</v>
      </c>
      <c r="G77" s="64"/>
      <c r="H77" s="22"/>
      <c r="I77" s="22"/>
      <c r="J77" s="22"/>
      <c r="K77" s="22"/>
      <c r="L77" s="22"/>
      <c r="M77" s="22"/>
      <c r="N77" s="22"/>
      <c r="O77" s="2" t="s">
        <v>862</v>
      </c>
      <c r="R77" s="161">
        <f t="shared" si="1"/>
        <v>0</v>
      </c>
      <c r="S77" s="161">
        <f t="shared" si="2"/>
        <v>0</v>
      </c>
      <c r="T77" s="161">
        <f t="shared" si="3"/>
        <v>0</v>
      </c>
    </row>
    <row r="78" spans="1:20" x14ac:dyDescent="0.25">
      <c r="A78" s="161">
        <f t="shared" si="0"/>
        <v>0</v>
      </c>
      <c r="B78" s="64">
        <v>2133</v>
      </c>
      <c r="C78" s="64" t="s">
        <v>2</v>
      </c>
      <c r="D78" s="64">
        <v>3</v>
      </c>
      <c r="E78" s="64">
        <v>3</v>
      </c>
      <c r="F78" s="71" t="s">
        <v>196</v>
      </c>
      <c r="G78" s="64"/>
      <c r="H78" s="22">
        <f t="shared" ref="H78:N78" si="10">SUM(H80:H87)</f>
        <v>0</v>
      </c>
      <c r="I78" s="22">
        <f t="shared" si="10"/>
        <v>0</v>
      </c>
      <c r="J78" s="22">
        <f t="shared" si="10"/>
        <v>0</v>
      </c>
      <c r="K78" s="22">
        <f t="shared" si="10"/>
        <v>0</v>
      </c>
      <c r="L78" s="22">
        <f t="shared" si="10"/>
        <v>0</v>
      </c>
      <c r="M78" s="22">
        <f t="shared" si="10"/>
        <v>0</v>
      </c>
      <c r="N78" s="22">
        <f t="shared" si="10"/>
        <v>0</v>
      </c>
      <c r="O78" s="2" t="s">
        <v>862</v>
      </c>
      <c r="R78" s="161">
        <f t="shared" si="1"/>
        <v>0</v>
      </c>
      <c r="S78" s="161">
        <f t="shared" si="2"/>
        <v>0</v>
      </c>
      <c r="T78" s="161">
        <f t="shared" si="3"/>
        <v>0</v>
      </c>
    </row>
    <row r="79" spans="1:20" ht="96" customHeight="1" x14ac:dyDescent="0.25">
      <c r="A79" s="161">
        <f t="shared" si="0"/>
        <v>0</v>
      </c>
      <c r="B79" s="64"/>
      <c r="C79" s="64"/>
      <c r="D79" s="64"/>
      <c r="E79" s="64"/>
      <c r="F79" s="71" t="s">
        <v>176</v>
      </c>
      <c r="G79" s="64"/>
      <c r="H79" s="22"/>
      <c r="I79" s="22"/>
      <c r="J79" s="22"/>
      <c r="K79" s="22"/>
      <c r="L79" s="22"/>
      <c r="M79" s="22"/>
      <c r="N79" s="22"/>
      <c r="O79" s="2" t="s">
        <v>862</v>
      </c>
      <c r="R79" s="161">
        <f t="shared" si="1"/>
        <v>0</v>
      </c>
      <c r="S79" s="161">
        <f t="shared" si="2"/>
        <v>0</v>
      </c>
      <c r="T79" s="161">
        <f t="shared" si="3"/>
        <v>0</v>
      </c>
    </row>
    <row r="80" spans="1:20" ht="27" x14ac:dyDescent="0.25">
      <c r="A80" s="161">
        <f t="shared" ref="A80:A143" si="11">+H80</f>
        <v>0</v>
      </c>
      <c r="B80" s="64"/>
      <c r="C80" s="64"/>
      <c r="D80" s="64"/>
      <c r="E80" s="64"/>
      <c r="F80" s="71" t="s">
        <v>157</v>
      </c>
      <c r="G80" s="64">
        <v>4111</v>
      </c>
      <c r="H80" s="22">
        <v>0</v>
      </c>
      <c r="I80" s="22">
        <f>+H80</f>
        <v>0</v>
      </c>
      <c r="J80" s="22"/>
      <c r="K80" s="84"/>
      <c r="L80" s="84"/>
      <c r="M80" s="84"/>
      <c r="N80" s="84"/>
      <c r="O80" s="2" t="s">
        <v>862</v>
      </c>
      <c r="R80" s="161">
        <f t="shared" ref="R80:R143" si="12">+L80-K80</f>
        <v>0</v>
      </c>
      <c r="S80" s="161">
        <f t="shared" ref="S80:S143" si="13">+M80-L80</f>
        <v>0</v>
      </c>
      <c r="T80" s="161">
        <f t="shared" ref="T80:T143" si="14">+N80-M80</f>
        <v>0</v>
      </c>
    </row>
    <row r="81" spans="1:20" x14ac:dyDescent="0.25">
      <c r="A81" s="161">
        <f t="shared" si="11"/>
        <v>0</v>
      </c>
      <c r="B81" s="64"/>
      <c r="C81" s="64"/>
      <c r="D81" s="64"/>
      <c r="E81" s="64"/>
      <c r="F81" s="71" t="s">
        <v>537</v>
      </c>
      <c r="G81" s="64">
        <v>4212</v>
      </c>
      <c r="H81" s="22">
        <v>0</v>
      </c>
      <c r="I81" s="22">
        <f t="shared" ref="I81:I87" si="15">+H81</f>
        <v>0</v>
      </c>
      <c r="J81" s="22"/>
      <c r="K81" s="84"/>
      <c r="L81" s="84"/>
      <c r="M81" s="84"/>
      <c r="N81" s="84"/>
      <c r="O81" s="2" t="s">
        <v>862</v>
      </c>
      <c r="R81" s="161">
        <f t="shared" si="12"/>
        <v>0</v>
      </c>
      <c r="S81" s="161">
        <f t="shared" si="13"/>
        <v>0</v>
      </c>
      <c r="T81" s="161">
        <f t="shared" si="14"/>
        <v>0</v>
      </c>
    </row>
    <row r="82" spans="1:20" x14ac:dyDescent="0.25">
      <c r="A82" s="161">
        <f t="shared" si="11"/>
        <v>0</v>
      </c>
      <c r="B82" s="64"/>
      <c r="C82" s="64"/>
      <c r="D82" s="64"/>
      <c r="E82" s="64"/>
      <c r="F82" s="71" t="s">
        <v>538</v>
      </c>
      <c r="G82" s="64">
        <v>4213</v>
      </c>
      <c r="H82" s="22">
        <v>0</v>
      </c>
      <c r="I82" s="22">
        <f t="shared" si="15"/>
        <v>0</v>
      </c>
      <c r="J82" s="22"/>
      <c r="K82" s="84"/>
      <c r="L82" s="84"/>
      <c r="M82" s="84"/>
      <c r="N82" s="84"/>
      <c r="O82" s="2" t="s">
        <v>862</v>
      </c>
      <c r="R82" s="161">
        <f t="shared" si="12"/>
        <v>0</v>
      </c>
      <c r="S82" s="161">
        <f t="shared" si="13"/>
        <v>0</v>
      </c>
      <c r="T82" s="161">
        <f t="shared" si="14"/>
        <v>0</v>
      </c>
    </row>
    <row r="83" spans="1:20" x14ac:dyDescent="0.25">
      <c r="A83" s="161">
        <f t="shared" si="11"/>
        <v>0</v>
      </c>
      <c r="B83" s="64"/>
      <c r="C83" s="64"/>
      <c r="D83" s="64"/>
      <c r="E83" s="64"/>
      <c r="F83" s="71" t="s">
        <v>539</v>
      </c>
      <c r="G83" s="64">
        <v>4214</v>
      </c>
      <c r="H83" s="22">
        <v>0</v>
      </c>
      <c r="I83" s="22">
        <f t="shared" si="15"/>
        <v>0</v>
      </c>
      <c r="J83" s="22"/>
      <c r="K83" s="84"/>
      <c r="L83" s="84"/>
      <c r="M83" s="84"/>
      <c r="N83" s="84"/>
      <c r="O83" s="2" t="s">
        <v>862</v>
      </c>
      <c r="R83" s="161">
        <f t="shared" si="12"/>
        <v>0</v>
      </c>
      <c r="S83" s="161">
        <f t="shared" si="13"/>
        <v>0</v>
      </c>
      <c r="T83" s="161">
        <f t="shared" si="14"/>
        <v>0</v>
      </c>
    </row>
    <row r="84" spans="1:20" x14ac:dyDescent="0.25">
      <c r="A84" s="161">
        <f t="shared" si="11"/>
        <v>0</v>
      </c>
      <c r="B84" s="64"/>
      <c r="C84" s="64"/>
      <c r="D84" s="64"/>
      <c r="E84" s="64"/>
      <c r="F84" s="71" t="s">
        <v>162</v>
      </c>
      <c r="G84" s="64" t="s">
        <v>746</v>
      </c>
      <c r="H84" s="22">
        <v>0</v>
      </c>
      <c r="I84" s="22">
        <f t="shared" si="15"/>
        <v>0</v>
      </c>
      <c r="J84" s="22"/>
      <c r="K84" s="84"/>
      <c r="L84" s="84"/>
      <c r="M84" s="84"/>
      <c r="N84" s="84"/>
      <c r="O84" s="2" t="s">
        <v>862</v>
      </c>
      <c r="R84" s="161">
        <f t="shared" si="12"/>
        <v>0</v>
      </c>
      <c r="S84" s="161">
        <f t="shared" si="13"/>
        <v>0</v>
      </c>
      <c r="T84" s="161">
        <f t="shared" si="14"/>
        <v>0</v>
      </c>
    </row>
    <row r="85" spans="1:20" x14ac:dyDescent="0.25">
      <c r="A85" s="161">
        <f t="shared" si="11"/>
        <v>0</v>
      </c>
      <c r="B85" s="64"/>
      <c r="C85" s="64"/>
      <c r="D85" s="64"/>
      <c r="E85" s="64"/>
      <c r="F85" s="71" t="s">
        <v>165</v>
      </c>
      <c r="G85" s="64">
        <v>4239</v>
      </c>
      <c r="H85" s="22">
        <v>0</v>
      </c>
      <c r="I85" s="22">
        <f t="shared" si="15"/>
        <v>0</v>
      </c>
      <c r="J85" s="22"/>
      <c r="K85" s="84"/>
      <c r="L85" s="84"/>
      <c r="M85" s="84"/>
      <c r="N85" s="84"/>
      <c r="O85" s="2" t="s">
        <v>862</v>
      </c>
      <c r="R85" s="161">
        <f t="shared" si="12"/>
        <v>0</v>
      </c>
      <c r="S85" s="161">
        <f t="shared" si="13"/>
        <v>0</v>
      </c>
      <c r="T85" s="161">
        <f t="shared" si="14"/>
        <v>0</v>
      </c>
    </row>
    <row r="86" spans="1:20" x14ac:dyDescent="0.25">
      <c r="A86" s="161">
        <f t="shared" si="11"/>
        <v>0</v>
      </c>
      <c r="B86" s="64"/>
      <c r="C86" s="64"/>
      <c r="D86" s="64"/>
      <c r="E86" s="64"/>
      <c r="F86" s="71" t="s">
        <v>412</v>
      </c>
      <c r="G86" s="64">
        <v>4261</v>
      </c>
      <c r="H86" s="22">
        <v>0</v>
      </c>
      <c r="I86" s="22">
        <f t="shared" si="15"/>
        <v>0</v>
      </c>
      <c r="J86" s="22"/>
      <c r="K86" s="84"/>
      <c r="L86" s="84"/>
      <c r="M86" s="84"/>
      <c r="N86" s="84"/>
      <c r="O86" s="2" t="s">
        <v>862</v>
      </c>
      <c r="R86" s="161">
        <f t="shared" si="12"/>
        <v>0</v>
      </c>
      <c r="S86" s="161">
        <f t="shared" si="13"/>
        <v>0</v>
      </c>
      <c r="T86" s="161">
        <f t="shared" si="14"/>
        <v>0</v>
      </c>
    </row>
    <row r="87" spans="1:20" x14ac:dyDescent="0.25">
      <c r="A87" s="161">
        <f t="shared" si="11"/>
        <v>0</v>
      </c>
      <c r="B87" s="64"/>
      <c r="C87" s="64"/>
      <c r="D87" s="64"/>
      <c r="E87" s="64"/>
      <c r="F87" s="71" t="s">
        <v>168</v>
      </c>
      <c r="G87" s="64" t="s">
        <v>51</v>
      </c>
      <c r="H87" s="22">
        <v>0</v>
      </c>
      <c r="I87" s="22">
        <f t="shared" si="15"/>
        <v>0</v>
      </c>
      <c r="J87" s="22"/>
      <c r="K87" s="84"/>
      <c r="L87" s="84"/>
      <c r="M87" s="84"/>
      <c r="N87" s="84"/>
      <c r="O87" s="2" t="s">
        <v>862</v>
      </c>
      <c r="R87" s="161">
        <f t="shared" si="12"/>
        <v>0</v>
      </c>
      <c r="S87" s="161">
        <f t="shared" si="13"/>
        <v>0</v>
      </c>
      <c r="T87" s="161">
        <f t="shared" si="14"/>
        <v>0</v>
      </c>
    </row>
    <row r="88" spans="1:20" ht="36" customHeight="1" x14ac:dyDescent="0.25">
      <c r="A88" s="161">
        <f t="shared" si="11"/>
        <v>0</v>
      </c>
      <c r="B88" s="64">
        <v>2140</v>
      </c>
      <c r="C88" s="64" t="s">
        <v>2</v>
      </c>
      <c r="D88" s="64">
        <v>4</v>
      </c>
      <c r="E88" s="64">
        <v>0</v>
      </c>
      <c r="F88" s="71" t="s">
        <v>197</v>
      </c>
      <c r="G88" s="64"/>
      <c r="H88" s="22"/>
      <c r="I88" s="22"/>
      <c r="J88" s="22"/>
      <c r="K88" s="22"/>
      <c r="L88" s="22"/>
      <c r="M88" s="22"/>
      <c r="N88" s="22"/>
      <c r="O88" s="2" t="s">
        <v>862</v>
      </c>
      <c r="R88" s="161">
        <f t="shared" si="12"/>
        <v>0</v>
      </c>
      <c r="S88" s="161">
        <f t="shared" si="13"/>
        <v>0</v>
      </c>
      <c r="T88" s="161">
        <f t="shared" si="14"/>
        <v>0</v>
      </c>
    </row>
    <row r="89" spans="1:20" ht="47.25" customHeight="1" x14ac:dyDescent="0.25">
      <c r="A89" s="161">
        <f t="shared" si="11"/>
        <v>0</v>
      </c>
      <c r="B89" s="64"/>
      <c r="C89" s="64"/>
      <c r="D89" s="64"/>
      <c r="E89" s="64"/>
      <c r="F89" s="71" t="s">
        <v>155</v>
      </c>
      <c r="G89" s="64"/>
      <c r="H89" s="22"/>
      <c r="I89" s="22"/>
      <c r="J89" s="22"/>
      <c r="K89" s="22"/>
      <c r="L89" s="22"/>
      <c r="M89" s="22"/>
      <c r="N89" s="22"/>
      <c r="O89" s="2" t="s">
        <v>862</v>
      </c>
      <c r="R89" s="161">
        <f t="shared" si="12"/>
        <v>0</v>
      </c>
      <c r="S89" s="161">
        <f t="shared" si="13"/>
        <v>0</v>
      </c>
      <c r="T89" s="161">
        <f t="shared" si="14"/>
        <v>0</v>
      </c>
    </row>
    <row r="90" spans="1:20" x14ac:dyDescent="0.25">
      <c r="A90" s="161">
        <f t="shared" si="11"/>
        <v>0</v>
      </c>
      <c r="B90" s="64">
        <v>2141</v>
      </c>
      <c r="C90" s="64" t="s">
        <v>2</v>
      </c>
      <c r="D90" s="64">
        <v>4</v>
      </c>
      <c r="E90" s="64">
        <v>1</v>
      </c>
      <c r="F90" s="71" t="s">
        <v>197</v>
      </c>
      <c r="G90" s="64"/>
      <c r="H90" s="22"/>
      <c r="I90" s="22"/>
      <c r="J90" s="22"/>
      <c r="K90" s="22"/>
      <c r="L90" s="22"/>
      <c r="M90" s="22"/>
      <c r="N90" s="22"/>
      <c r="O90" s="2" t="s">
        <v>862</v>
      </c>
      <c r="R90" s="161">
        <f t="shared" si="12"/>
        <v>0</v>
      </c>
      <c r="S90" s="161">
        <f t="shared" si="13"/>
        <v>0</v>
      </c>
      <c r="T90" s="161">
        <f t="shared" si="14"/>
        <v>0</v>
      </c>
    </row>
    <row r="91" spans="1:20" ht="40.5" x14ac:dyDescent="0.25">
      <c r="A91" s="161">
        <f t="shared" si="11"/>
        <v>0</v>
      </c>
      <c r="B91" s="64"/>
      <c r="C91" s="64"/>
      <c r="D91" s="64"/>
      <c r="E91" s="64"/>
      <c r="F91" s="71" t="s">
        <v>176</v>
      </c>
      <c r="G91" s="64"/>
      <c r="H91" s="22"/>
      <c r="I91" s="22"/>
      <c r="J91" s="22"/>
      <c r="K91" s="22"/>
      <c r="L91" s="22"/>
      <c r="M91" s="22"/>
      <c r="N91" s="22"/>
      <c r="O91" s="2" t="s">
        <v>862</v>
      </c>
      <c r="R91" s="161">
        <f t="shared" si="12"/>
        <v>0</v>
      </c>
      <c r="S91" s="161">
        <f t="shared" si="13"/>
        <v>0</v>
      </c>
      <c r="T91" s="161">
        <f t="shared" si="14"/>
        <v>0</v>
      </c>
    </row>
    <row r="92" spans="1:20" ht="50.25" customHeight="1" x14ac:dyDescent="0.25">
      <c r="A92" s="161">
        <f t="shared" si="11"/>
        <v>0</v>
      </c>
      <c r="B92" s="64"/>
      <c r="C92" s="64"/>
      <c r="D92" s="64"/>
      <c r="E92" s="64"/>
      <c r="F92" s="71" t="s">
        <v>177</v>
      </c>
      <c r="G92" s="64"/>
      <c r="H92" s="22"/>
      <c r="I92" s="22"/>
      <c r="J92" s="22"/>
      <c r="K92" s="22"/>
      <c r="L92" s="22"/>
      <c r="M92" s="22"/>
      <c r="N92" s="22"/>
      <c r="O92" s="2" t="s">
        <v>862</v>
      </c>
      <c r="R92" s="161">
        <f t="shared" si="12"/>
        <v>0</v>
      </c>
      <c r="S92" s="161">
        <f t="shared" si="13"/>
        <v>0</v>
      </c>
      <c r="T92" s="161">
        <f t="shared" si="14"/>
        <v>0</v>
      </c>
    </row>
    <row r="93" spans="1:20" x14ac:dyDescent="0.25">
      <c r="A93" s="161">
        <f t="shared" si="11"/>
        <v>0</v>
      </c>
      <c r="B93" s="64"/>
      <c r="C93" s="64"/>
      <c r="D93" s="64"/>
      <c r="E93" s="64"/>
      <c r="F93" s="71" t="s">
        <v>177</v>
      </c>
      <c r="G93" s="64"/>
      <c r="H93" s="22"/>
      <c r="I93" s="22"/>
      <c r="J93" s="22"/>
      <c r="K93" s="22"/>
      <c r="L93" s="22"/>
      <c r="M93" s="22"/>
      <c r="N93" s="22"/>
      <c r="O93" s="2" t="s">
        <v>862</v>
      </c>
      <c r="R93" s="161">
        <f t="shared" si="12"/>
        <v>0</v>
      </c>
      <c r="S93" s="161">
        <f t="shared" si="13"/>
        <v>0</v>
      </c>
      <c r="T93" s="161">
        <f t="shared" si="14"/>
        <v>0</v>
      </c>
    </row>
    <row r="94" spans="1:20" ht="50.25" customHeight="1" x14ac:dyDescent="0.25">
      <c r="A94" s="161">
        <f t="shared" si="11"/>
        <v>26000</v>
      </c>
      <c r="B94" s="64">
        <v>2150</v>
      </c>
      <c r="C94" s="64" t="s">
        <v>2</v>
      </c>
      <c r="D94" s="64">
        <v>5</v>
      </c>
      <c r="E94" s="64">
        <v>0</v>
      </c>
      <c r="F94" s="71" t="s">
        <v>199</v>
      </c>
      <c r="G94" s="64"/>
      <c r="H94" s="22">
        <f t="shared" ref="H94:N94" si="16">H96</f>
        <v>26000</v>
      </c>
      <c r="I94" s="22">
        <f t="shared" si="16"/>
        <v>1000</v>
      </c>
      <c r="J94" s="22">
        <f t="shared" si="16"/>
        <v>25000</v>
      </c>
      <c r="K94" s="22">
        <f t="shared" si="16"/>
        <v>6190.4761904761908</v>
      </c>
      <c r="L94" s="22">
        <f t="shared" si="16"/>
        <v>12587.301587301587</v>
      </c>
      <c r="M94" s="22">
        <f t="shared" si="16"/>
        <v>19293.650793650791</v>
      </c>
      <c r="N94" s="22">
        <f t="shared" si="16"/>
        <v>26000</v>
      </c>
      <c r="O94" s="2" t="s">
        <v>862</v>
      </c>
      <c r="R94" s="161">
        <f t="shared" si="12"/>
        <v>6396.8253968253957</v>
      </c>
      <c r="S94" s="161">
        <f t="shared" si="13"/>
        <v>6706.3492063492049</v>
      </c>
      <c r="T94" s="161">
        <f t="shared" si="14"/>
        <v>6706.3492063492085</v>
      </c>
    </row>
    <row r="95" spans="1:20" ht="54" customHeight="1" x14ac:dyDescent="0.25">
      <c r="A95" s="161">
        <f t="shared" si="11"/>
        <v>0</v>
      </c>
      <c r="B95" s="64"/>
      <c r="C95" s="64"/>
      <c r="D95" s="64"/>
      <c r="E95" s="64"/>
      <c r="F95" s="71" t="s">
        <v>155</v>
      </c>
      <c r="G95" s="64"/>
      <c r="H95" s="22"/>
      <c r="I95" s="22"/>
      <c r="J95" s="22"/>
      <c r="K95" s="22"/>
      <c r="L95" s="22"/>
      <c r="M95" s="22"/>
      <c r="N95" s="22"/>
      <c r="O95" s="2" t="s">
        <v>862</v>
      </c>
      <c r="R95" s="161">
        <f t="shared" si="12"/>
        <v>0</v>
      </c>
      <c r="S95" s="161">
        <f t="shared" si="13"/>
        <v>0</v>
      </c>
      <c r="T95" s="161">
        <f t="shared" si="14"/>
        <v>0</v>
      </c>
    </row>
    <row r="96" spans="1:20" ht="40.5" x14ac:dyDescent="0.25">
      <c r="A96" s="161">
        <f t="shared" si="11"/>
        <v>26000</v>
      </c>
      <c r="B96" s="64">
        <v>2151</v>
      </c>
      <c r="C96" s="64" t="s">
        <v>2</v>
      </c>
      <c r="D96" s="64">
        <v>5</v>
      </c>
      <c r="E96" s="64">
        <v>1</v>
      </c>
      <c r="F96" s="71" t="s">
        <v>200</v>
      </c>
      <c r="G96" s="64"/>
      <c r="H96" s="22">
        <f t="shared" ref="H96:N96" si="17">H98+H99</f>
        <v>26000</v>
      </c>
      <c r="I96" s="22">
        <f t="shared" si="17"/>
        <v>1000</v>
      </c>
      <c r="J96" s="22">
        <f t="shared" si="17"/>
        <v>25000</v>
      </c>
      <c r="K96" s="22">
        <f t="shared" si="17"/>
        <v>6190.4761904761908</v>
      </c>
      <c r="L96" s="22">
        <f t="shared" si="17"/>
        <v>12587.301587301587</v>
      </c>
      <c r="M96" s="22">
        <f t="shared" si="17"/>
        <v>19293.650793650791</v>
      </c>
      <c r="N96" s="22">
        <f t="shared" si="17"/>
        <v>26000</v>
      </c>
      <c r="O96" s="2" t="s">
        <v>862</v>
      </c>
      <c r="R96" s="161">
        <f t="shared" si="12"/>
        <v>6396.8253968253957</v>
      </c>
      <c r="S96" s="161">
        <f t="shared" si="13"/>
        <v>6706.3492063492049</v>
      </c>
      <c r="T96" s="161">
        <f t="shared" si="14"/>
        <v>6706.3492063492085</v>
      </c>
    </row>
    <row r="97" spans="1:20" ht="40.5" x14ac:dyDescent="0.25">
      <c r="A97" s="161">
        <f t="shared" si="11"/>
        <v>0</v>
      </c>
      <c r="B97" s="64"/>
      <c r="C97" s="64"/>
      <c r="D97" s="64"/>
      <c r="E97" s="64"/>
      <c r="F97" s="71" t="s">
        <v>176</v>
      </c>
      <c r="G97" s="64"/>
      <c r="H97" s="22"/>
      <c r="I97" s="22"/>
      <c r="J97" s="22"/>
      <c r="K97" s="22"/>
      <c r="L97" s="22"/>
      <c r="M97" s="22"/>
      <c r="N97" s="22"/>
      <c r="O97" s="2" t="s">
        <v>862</v>
      </c>
      <c r="R97" s="161">
        <f t="shared" si="12"/>
        <v>0</v>
      </c>
      <c r="S97" s="161">
        <f t="shared" si="13"/>
        <v>0</v>
      </c>
      <c r="T97" s="161">
        <f t="shared" si="14"/>
        <v>0</v>
      </c>
    </row>
    <row r="98" spans="1:20" x14ac:dyDescent="0.25">
      <c r="A98" s="161">
        <f t="shared" si="11"/>
        <v>1000</v>
      </c>
      <c r="B98" s="64"/>
      <c r="C98" s="64"/>
      <c r="D98" s="64"/>
      <c r="E98" s="64"/>
      <c r="F98" s="71" t="s">
        <v>540</v>
      </c>
      <c r="G98" s="64">
        <v>4241</v>
      </c>
      <c r="H98" s="22">
        <f>+I98+J98</f>
        <v>1000</v>
      </c>
      <c r="I98" s="22">
        <v>1000</v>
      </c>
      <c r="J98" s="22"/>
      <c r="K98" s="152">
        <f t="shared" ref="K98:K99" si="18">+H98/252*60</f>
        <v>238.0952380952381</v>
      </c>
      <c r="L98" s="152">
        <f t="shared" ref="L98:L99" si="19">+H98/252*122</f>
        <v>484.12698412698415</v>
      </c>
      <c r="M98" s="152">
        <f t="shared" ref="M98:M99" si="20">+H98/252*187</f>
        <v>742.06349206349205</v>
      </c>
      <c r="N98" s="152">
        <f t="shared" ref="N98:N99" si="21">+H98</f>
        <v>1000</v>
      </c>
      <c r="O98" s="2" t="s">
        <v>862</v>
      </c>
      <c r="R98" s="161">
        <f t="shared" si="12"/>
        <v>246.03174603174605</v>
      </c>
      <c r="S98" s="161">
        <f t="shared" si="13"/>
        <v>257.93650793650789</v>
      </c>
      <c r="T98" s="161">
        <f t="shared" si="14"/>
        <v>257.93650793650795</v>
      </c>
    </row>
    <row r="99" spans="1:20" x14ac:dyDescent="0.25">
      <c r="A99" s="161">
        <f t="shared" si="11"/>
        <v>25000</v>
      </c>
      <c r="B99" s="64"/>
      <c r="C99" s="64"/>
      <c r="D99" s="64"/>
      <c r="E99" s="64"/>
      <c r="F99" s="71" t="s">
        <v>594</v>
      </c>
      <c r="G99" s="64">
        <v>5134</v>
      </c>
      <c r="H99" s="22">
        <f>+I99+J99</f>
        <v>25000</v>
      </c>
      <c r="I99" s="22"/>
      <c r="J99" s="22">
        <v>25000</v>
      </c>
      <c r="K99" s="152">
        <f t="shared" si="18"/>
        <v>5952.3809523809523</v>
      </c>
      <c r="L99" s="152">
        <f t="shared" si="19"/>
        <v>12103.174603174602</v>
      </c>
      <c r="M99" s="152">
        <f t="shared" si="20"/>
        <v>18551.5873015873</v>
      </c>
      <c r="N99" s="152">
        <f t="shared" si="21"/>
        <v>25000</v>
      </c>
      <c r="O99" s="2" t="s">
        <v>862</v>
      </c>
      <c r="R99" s="161">
        <f t="shared" si="12"/>
        <v>6150.7936507936502</v>
      </c>
      <c r="S99" s="161">
        <f t="shared" si="13"/>
        <v>6448.4126984126979</v>
      </c>
      <c r="T99" s="161">
        <f t="shared" si="14"/>
        <v>6448.4126984126997</v>
      </c>
    </row>
    <row r="100" spans="1:20" x14ac:dyDescent="0.25">
      <c r="A100" s="161">
        <f t="shared" si="11"/>
        <v>0</v>
      </c>
      <c r="B100" s="64"/>
      <c r="C100" s="64"/>
      <c r="D100" s="64"/>
      <c r="E100" s="64"/>
      <c r="F100" s="71" t="s">
        <v>177</v>
      </c>
      <c r="G100" s="64"/>
      <c r="H100" s="22"/>
      <c r="I100" s="22"/>
      <c r="J100" s="22"/>
      <c r="K100" s="22"/>
      <c r="L100" s="22"/>
      <c r="M100" s="22"/>
      <c r="N100" s="22"/>
      <c r="O100" s="2" t="s">
        <v>862</v>
      </c>
      <c r="R100" s="161">
        <f t="shared" si="12"/>
        <v>0</v>
      </c>
      <c r="S100" s="161">
        <f t="shared" si="13"/>
        <v>0</v>
      </c>
      <c r="T100" s="161">
        <f t="shared" si="14"/>
        <v>0</v>
      </c>
    </row>
    <row r="101" spans="1:20" ht="38.25" customHeight="1" x14ac:dyDescent="0.25">
      <c r="A101" s="161">
        <f t="shared" si="11"/>
        <v>224524.79999999999</v>
      </c>
      <c r="B101" s="64">
        <v>2160</v>
      </c>
      <c r="C101" s="64" t="s">
        <v>2</v>
      </c>
      <c r="D101" s="64">
        <v>6</v>
      </c>
      <c r="E101" s="64">
        <v>0</v>
      </c>
      <c r="F101" s="71" t="s">
        <v>201</v>
      </c>
      <c r="G101" s="64"/>
      <c r="H101" s="22">
        <f>+H103+H108</f>
        <v>224524.79999999999</v>
      </c>
      <c r="I101" s="22">
        <f>+I103+I108</f>
        <v>224524.79999999999</v>
      </c>
      <c r="J101" s="22">
        <f>J103</f>
        <v>0</v>
      </c>
      <c r="K101" s="22">
        <f>K103</f>
        <v>96508.926984126985</v>
      </c>
      <c r="L101" s="22">
        <f>L103</f>
        <v>178096.22857142857</v>
      </c>
      <c r="M101" s="22">
        <f>M103</f>
        <v>188413.68888888889</v>
      </c>
      <c r="N101" s="22">
        <f>N103</f>
        <v>224524.79999999999</v>
      </c>
      <c r="O101" s="2" t="s">
        <v>862</v>
      </c>
      <c r="R101" s="161">
        <f t="shared" si="12"/>
        <v>81587.301587301583</v>
      </c>
      <c r="S101" s="161">
        <f t="shared" si="13"/>
        <v>10317.460317460325</v>
      </c>
      <c r="T101" s="161">
        <f t="shared" si="14"/>
        <v>36111.111111111095</v>
      </c>
    </row>
    <row r="102" spans="1:20" x14ac:dyDescent="0.25">
      <c r="A102" s="161">
        <f t="shared" si="11"/>
        <v>0</v>
      </c>
      <c r="B102" s="64"/>
      <c r="C102" s="64"/>
      <c r="D102" s="64"/>
      <c r="E102" s="64"/>
      <c r="F102" s="71" t="s">
        <v>155</v>
      </c>
      <c r="G102" s="64"/>
      <c r="H102" s="22"/>
      <c r="I102" s="22"/>
      <c r="J102" s="22"/>
      <c r="K102" s="22"/>
      <c r="L102" s="22"/>
      <c r="M102" s="22"/>
      <c r="N102" s="22"/>
      <c r="O102" s="2" t="s">
        <v>862</v>
      </c>
      <c r="R102" s="161">
        <f t="shared" si="12"/>
        <v>0</v>
      </c>
      <c r="S102" s="161">
        <f t="shared" si="13"/>
        <v>0</v>
      </c>
      <c r="T102" s="161">
        <f t="shared" si="14"/>
        <v>0</v>
      </c>
    </row>
    <row r="103" spans="1:20" ht="27" x14ac:dyDescent="0.25">
      <c r="A103" s="161">
        <f t="shared" si="11"/>
        <v>224524.79999999999</v>
      </c>
      <c r="B103" s="64">
        <v>2161</v>
      </c>
      <c r="C103" s="64" t="s">
        <v>2</v>
      </c>
      <c r="D103" s="64">
        <v>6</v>
      </c>
      <c r="E103" s="64">
        <v>1</v>
      </c>
      <c r="F103" s="71" t="s">
        <v>202</v>
      </c>
      <c r="G103" s="64"/>
      <c r="H103" s="22">
        <f>+H105+H106+H109+H111+H112</f>
        <v>224524.79999999999</v>
      </c>
      <c r="I103" s="22">
        <f t="shared" ref="I103:N103" si="22">+I105+I106+I109+I111+I112</f>
        <v>224524.79999999999</v>
      </c>
      <c r="J103" s="22">
        <f t="shared" si="22"/>
        <v>0</v>
      </c>
      <c r="K103" s="22">
        <f t="shared" si="22"/>
        <v>96508.926984126985</v>
      </c>
      <c r="L103" s="22">
        <f t="shared" si="22"/>
        <v>178096.22857142857</v>
      </c>
      <c r="M103" s="22">
        <f t="shared" si="22"/>
        <v>188413.68888888889</v>
      </c>
      <c r="N103" s="22">
        <f t="shared" si="22"/>
        <v>224524.79999999999</v>
      </c>
      <c r="O103" s="2" t="s">
        <v>862</v>
      </c>
      <c r="R103" s="161">
        <f t="shared" si="12"/>
        <v>81587.301587301583</v>
      </c>
      <c r="S103" s="161">
        <f t="shared" si="13"/>
        <v>10317.460317460325</v>
      </c>
      <c r="T103" s="161">
        <f t="shared" si="14"/>
        <v>36111.111111111095</v>
      </c>
    </row>
    <row r="104" spans="1:20" ht="40.5" x14ac:dyDescent="0.25">
      <c r="A104" s="161">
        <f t="shared" si="11"/>
        <v>0</v>
      </c>
      <c r="B104" s="64"/>
      <c r="C104" s="64"/>
      <c r="D104" s="64"/>
      <c r="E104" s="64"/>
      <c r="F104" s="71" t="s">
        <v>176</v>
      </c>
      <c r="G104" s="64"/>
      <c r="H104" s="22"/>
      <c r="I104" s="22"/>
      <c r="J104" s="22"/>
      <c r="K104" s="22"/>
      <c r="L104" s="22"/>
      <c r="M104" s="22"/>
      <c r="N104" s="22"/>
      <c r="O104" s="2" t="s">
        <v>862</v>
      </c>
      <c r="R104" s="161">
        <f t="shared" si="12"/>
        <v>0</v>
      </c>
      <c r="S104" s="161">
        <f t="shared" si="13"/>
        <v>0</v>
      </c>
      <c r="T104" s="161">
        <f t="shared" si="14"/>
        <v>0</v>
      </c>
    </row>
    <row r="105" spans="1:20" x14ac:dyDescent="0.25">
      <c r="A105" s="161">
        <f t="shared" si="11"/>
        <v>10000</v>
      </c>
      <c r="B105" s="64"/>
      <c r="C105" s="64"/>
      <c r="D105" s="64"/>
      <c r="E105" s="64"/>
      <c r="F105" s="71" t="s">
        <v>541</v>
      </c>
      <c r="G105" s="64">
        <v>4241</v>
      </c>
      <c r="H105" s="22">
        <f t="shared" ref="H105:H106" si="23">SUM(I105:J105)</f>
        <v>10000</v>
      </c>
      <c r="I105" s="22">
        <v>10000</v>
      </c>
      <c r="J105" s="22"/>
      <c r="K105" s="152">
        <v>4841.269841269841</v>
      </c>
      <c r="L105" s="152">
        <f t="shared" ref="L105" si="24">+H105/252*122</f>
        <v>4841.269841269841</v>
      </c>
      <c r="M105" s="152">
        <f t="shared" ref="M105" si="25">+H105/252*187</f>
        <v>7420.6349206349205</v>
      </c>
      <c r="N105" s="152">
        <f t="shared" ref="N105:N106" si="26">+H105</f>
        <v>10000</v>
      </c>
      <c r="O105" s="2" t="s">
        <v>862</v>
      </c>
      <c r="R105" s="161">
        <f t="shared" si="12"/>
        <v>0</v>
      </c>
      <c r="S105" s="161">
        <f t="shared" si="13"/>
        <v>2579.3650793650795</v>
      </c>
      <c r="T105" s="161">
        <f t="shared" si="14"/>
        <v>2579.3650793650795</v>
      </c>
    </row>
    <row r="106" spans="1:20" x14ac:dyDescent="0.25">
      <c r="A106" s="161">
        <f t="shared" si="11"/>
        <v>114524.8</v>
      </c>
      <c r="B106" s="64"/>
      <c r="C106" s="64"/>
      <c r="D106" s="64"/>
      <c r="E106" s="64"/>
      <c r="F106" s="71" t="s">
        <v>169</v>
      </c>
      <c r="G106" s="64">
        <v>4823</v>
      </c>
      <c r="H106" s="22">
        <f t="shared" si="23"/>
        <v>114524.8</v>
      </c>
      <c r="I106" s="22">
        <v>114524.8</v>
      </c>
      <c r="J106" s="22"/>
      <c r="K106" s="152">
        <v>91667.657142857148</v>
      </c>
      <c r="L106" s="152">
        <v>99048.609523809529</v>
      </c>
      <c r="M106" s="152">
        <v>106786.70476190477</v>
      </c>
      <c r="N106" s="152">
        <f t="shared" si="26"/>
        <v>114524.8</v>
      </c>
      <c r="O106" s="2" t="s">
        <v>862</v>
      </c>
      <c r="R106" s="161">
        <f t="shared" si="12"/>
        <v>7380.9523809523816</v>
      </c>
      <c r="S106" s="161">
        <f t="shared" si="13"/>
        <v>7738.0952380952367</v>
      </c>
      <c r="T106" s="161">
        <f t="shared" si="14"/>
        <v>7738.0952380952367</v>
      </c>
    </row>
    <row r="107" spans="1:20" x14ac:dyDescent="0.25">
      <c r="A107" s="161">
        <f t="shared" si="11"/>
        <v>0</v>
      </c>
      <c r="B107" s="64"/>
      <c r="C107" s="64"/>
      <c r="D107" s="64"/>
      <c r="E107" s="64"/>
      <c r="F107" s="71"/>
      <c r="G107" s="64"/>
      <c r="H107" s="22"/>
      <c r="I107" s="22"/>
      <c r="J107" s="22"/>
      <c r="K107" s="152"/>
      <c r="L107" s="152"/>
      <c r="M107" s="152"/>
      <c r="N107" s="152"/>
      <c r="O107" s="2" t="s">
        <v>862</v>
      </c>
      <c r="R107" s="161">
        <f t="shared" si="12"/>
        <v>0</v>
      </c>
      <c r="S107" s="161">
        <f t="shared" si="13"/>
        <v>0</v>
      </c>
      <c r="T107" s="161">
        <f t="shared" si="14"/>
        <v>0</v>
      </c>
    </row>
    <row r="108" spans="1:20" x14ac:dyDescent="0.25">
      <c r="A108" s="161">
        <f t="shared" si="11"/>
        <v>0</v>
      </c>
      <c r="B108" s="64"/>
      <c r="C108" s="64"/>
      <c r="D108" s="64"/>
      <c r="E108" s="64"/>
      <c r="F108" s="71" t="s">
        <v>636</v>
      </c>
      <c r="G108" s="64"/>
      <c r="H108" s="22"/>
      <c r="I108" s="22"/>
      <c r="J108" s="22"/>
      <c r="K108" s="22"/>
      <c r="L108" s="22"/>
      <c r="M108" s="22"/>
      <c r="N108" s="152"/>
      <c r="O108" s="2" t="s">
        <v>862</v>
      </c>
      <c r="R108" s="161">
        <f t="shared" si="12"/>
        <v>0</v>
      </c>
      <c r="S108" s="161">
        <f t="shared" si="13"/>
        <v>0</v>
      </c>
      <c r="T108" s="161">
        <f t="shared" si="14"/>
        <v>0</v>
      </c>
    </row>
    <row r="109" spans="1:20" x14ac:dyDescent="0.25">
      <c r="A109" s="161">
        <f t="shared" si="11"/>
        <v>100000</v>
      </c>
      <c r="B109" s="64"/>
      <c r="C109" s="64"/>
      <c r="D109" s="64"/>
      <c r="E109" s="64"/>
      <c r="F109" s="71" t="s">
        <v>637</v>
      </c>
      <c r="G109" s="64" t="s">
        <v>53</v>
      </c>
      <c r="H109" s="22">
        <f t="shared" ref="H109" si="27">SUM(I109:J109)</f>
        <v>100000</v>
      </c>
      <c r="I109" s="22">
        <v>100000</v>
      </c>
      <c r="J109" s="22"/>
      <c r="K109" s="152">
        <v>0</v>
      </c>
      <c r="L109" s="152">
        <v>74206.349206349201</v>
      </c>
      <c r="M109" s="152">
        <f t="shared" ref="M109" si="28">+H109/252*187</f>
        <v>74206.349206349201</v>
      </c>
      <c r="N109" s="152">
        <f t="shared" ref="N109" si="29">+H109</f>
        <v>100000</v>
      </c>
      <c r="O109" s="2" t="s">
        <v>862</v>
      </c>
      <c r="R109" s="161">
        <f t="shared" si="12"/>
        <v>74206.349206349201</v>
      </c>
      <c r="S109" s="161">
        <f t="shared" si="13"/>
        <v>0</v>
      </c>
      <c r="T109" s="161">
        <f t="shared" si="14"/>
        <v>25793.650793650799</v>
      </c>
    </row>
    <row r="110" spans="1:20" x14ac:dyDescent="0.25">
      <c r="A110" s="161">
        <f t="shared" si="11"/>
        <v>0</v>
      </c>
      <c r="B110" s="64"/>
      <c r="C110" s="64"/>
      <c r="D110" s="64"/>
      <c r="E110" s="64"/>
      <c r="F110" s="71"/>
      <c r="G110" s="64"/>
      <c r="H110" s="22"/>
      <c r="I110" s="22"/>
      <c r="J110" s="22"/>
      <c r="K110" s="152"/>
      <c r="L110" s="152"/>
      <c r="M110" s="152"/>
      <c r="N110" s="152"/>
      <c r="O110" s="2" t="s">
        <v>862</v>
      </c>
      <c r="R110" s="161">
        <f t="shared" si="12"/>
        <v>0</v>
      </c>
      <c r="S110" s="161">
        <f t="shared" si="13"/>
        <v>0</v>
      </c>
      <c r="T110" s="161">
        <f t="shared" si="14"/>
        <v>0</v>
      </c>
    </row>
    <row r="111" spans="1:20" x14ac:dyDescent="0.25">
      <c r="A111" s="161">
        <f t="shared" si="11"/>
        <v>0</v>
      </c>
      <c r="B111" s="64"/>
      <c r="C111" s="64"/>
      <c r="D111" s="64"/>
      <c r="E111" s="64"/>
      <c r="F111" s="71" t="s">
        <v>863</v>
      </c>
      <c r="G111" s="64" t="s">
        <v>72</v>
      </c>
      <c r="H111" s="22"/>
      <c r="I111" s="22"/>
      <c r="J111" s="22"/>
      <c r="K111" s="152"/>
      <c r="L111" s="152"/>
      <c r="M111" s="152"/>
      <c r="N111" s="152"/>
      <c r="O111" s="2" t="s">
        <v>862</v>
      </c>
      <c r="R111" s="161">
        <f t="shared" si="12"/>
        <v>0</v>
      </c>
      <c r="S111" s="161">
        <f t="shared" si="13"/>
        <v>0</v>
      </c>
      <c r="T111" s="161">
        <f t="shared" si="14"/>
        <v>0</v>
      </c>
    </row>
    <row r="112" spans="1:20" ht="40.5" x14ac:dyDescent="0.25">
      <c r="A112" s="161">
        <f t="shared" si="11"/>
        <v>0</v>
      </c>
      <c r="B112" s="64"/>
      <c r="C112" s="64"/>
      <c r="D112" s="64"/>
      <c r="E112" s="64"/>
      <c r="F112" s="71" t="s">
        <v>446</v>
      </c>
      <c r="G112" s="56" t="s">
        <v>67</v>
      </c>
      <c r="H112" s="22">
        <f t="shared" ref="H112:H113" si="30">SUM(I112:J112)</f>
        <v>0</v>
      </c>
      <c r="I112" s="22"/>
      <c r="J112" s="22"/>
      <c r="K112" s="152">
        <f t="shared" ref="K112" si="31">+H112/252*60</f>
        <v>0</v>
      </c>
      <c r="L112" s="152">
        <f t="shared" ref="L112" si="32">+H112/252*121</f>
        <v>0</v>
      </c>
      <c r="M112" s="152">
        <f t="shared" ref="M112" si="33">+H112/252*187</f>
        <v>0</v>
      </c>
      <c r="N112" s="152">
        <f t="shared" ref="N112" si="34">+H112</f>
        <v>0</v>
      </c>
      <c r="O112" s="2" t="s">
        <v>862</v>
      </c>
      <c r="R112" s="161">
        <f t="shared" si="12"/>
        <v>0</v>
      </c>
      <c r="S112" s="161">
        <f t="shared" si="13"/>
        <v>0</v>
      </c>
      <c r="T112" s="161">
        <f t="shared" si="14"/>
        <v>0</v>
      </c>
    </row>
    <row r="113" spans="1:20" x14ac:dyDescent="0.25">
      <c r="A113" s="161">
        <f t="shared" si="11"/>
        <v>0</v>
      </c>
      <c r="B113" s="64"/>
      <c r="C113" s="64"/>
      <c r="D113" s="64"/>
      <c r="E113" s="64"/>
      <c r="F113" s="71" t="s">
        <v>543</v>
      </c>
      <c r="G113" s="64">
        <v>4861</v>
      </c>
      <c r="H113" s="22">
        <f t="shared" si="30"/>
        <v>0</v>
      </c>
      <c r="I113" s="22"/>
      <c r="J113" s="22"/>
      <c r="K113" s="84"/>
      <c r="L113" s="84"/>
      <c r="M113" s="84"/>
      <c r="N113" s="84"/>
      <c r="O113" s="2" t="s">
        <v>862</v>
      </c>
      <c r="R113" s="161">
        <f t="shared" si="12"/>
        <v>0</v>
      </c>
      <c r="S113" s="161">
        <f t="shared" si="13"/>
        <v>0</v>
      </c>
      <c r="T113" s="161">
        <f t="shared" si="14"/>
        <v>0</v>
      </c>
    </row>
    <row r="114" spans="1:20" x14ac:dyDescent="0.25">
      <c r="A114" s="161">
        <f t="shared" si="11"/>
        <v>0</v>
      </c>
      <c r="B114" s="64">
        <v>2170</v>
      </c>
      <c r="C114" s="64" t="s">
        <v>2</v>
      </c>
      <c r="D114" s="64">
        <v>7</v>
      </c>
      <c r="E114" s="64">
        <v>0</v>
      </c>
      <c r="F114" s="71" t="s">
        <v>203</v>
      </c>
      <c r="G114" s="64"/>
      <c r="H114" s="22"/>
      <c r="I114" s="22"/>
      <c r="J114" s="22"/>
      <c r="K114" s="22"/>
      <c r="L114" s="22"/>
      <c r="M114" s="22"/>
      <c r="N114" s="22"/>
      <c r="O114" s="2" t="s">
        <v>862</v>
      </c>
      <c r="R114" s="161">
        <f t="shared" si="12"/>
        <v>0</v>
      </c>
      <c r="S114" s="161">
        <f t="shared" si="13"/>
        <v>0</v>
      </c>
      <c r="T114" s="161">
        <f t="shared" si="14"/>
        <v>0</v>
      </c>
    </row>
    <row r="115" spans="1:20" ht="49.5" customHeight="1" x14ac:dyDescent="0.25">
      <c r="A115" s="161">
        <f t="shared" si="11"/>
        <v>0</v>
      </c>
      <c r="B115" s="64"/>
      <c r="C115" s="64"/>
      <c r="D115" s="64"/>
      <c r="E115" s="64"/>
      <c r="F115" s="71" t="s">
        <v>155</v>
      </c>
      <c r="G115" s="64"/>
      <c r="H115" s="22"/>
      <c r="I115" s="22"/>
      <c r="J115" s="22"/>
      <c r="K115" s="22"/>
      <c r="L115" s="22"/>
      <c r="M115" s="22"/>
      <c r="N115" s="22"/>
      <c r="O115" s="2" t="s">
        <v>862</v>
      </c>
      <c r="R115" s="161">
        <f t="shared" si="12"/>
        <v>0</v>
      </c>
      <c r="S115" s="161">
        <f t="shared" si="13"/>
        <v>0</v>
      </c>
      <c r="T115" s="161">
        <f t="shared" si="14"/>
        <v>0</v>
      </c>
    </row>
    <row r="116" spans="1:20" x14ac:dyDescent="0.25">
      <c r="A116" s="161">
        <f t="shared" si="11"/>
        <v>0</v>
      </c>
      <c r="B116" s="64">
        <v>2171</v>
      </c>
      <c r="C116" s="64" t="s">
        <v>2</v>
      </c>
      <c r="D116" s="64">
        <v>7</v>
      </c>
      <c r="E116" s="64">
        <v>1</v>
      </c>
      <c r="F116" s="71" t="s">
        <v>593</v>
      </c>
      <c r="G116" s="64"/>
      <c r="H116" s="22"/>
      <c r="I116" s="22"/>
      <c r="J116" s="22"/>
      <c r="K116" s="22"/>
      <c r="L116" s="22"/>
      <c r="M116" s="22"/>
      <c r="N116" s="22"/>
      <c r="O116" s="2" t="s">
        <v>862</v>
      </c>
      <c r="R116" s="161">
        <f t="shared" si="12"/>
        <v>0</v>
      </c>
      <c r="S116" s="161">
        <f t="shared" si="13"/>
        <v>0</v>
      </c>
      <c r="T116" s="161">
        <f t="shared" si="14"/>
        <v>0</v>
      </c>
    </row>
    <row r="117" spans="1:20" ht="40.5" x14ac:dyDescent="0.25">
      <c r="A117" s="161">
        <f t="shared" si="11"/>
        <v>0</v>
      </c>
      <c r="B117" s="64"/>
      <c r="C117" s="64"/>
      <c r="D117" s="64"/>
      <c r="E117" s="64"/>
      <c r="F117" s="71" t="s">
        <v>176</v>
      </c>
      <c r="G117" s="64"/>
      <c r="H117" s="22"/>
      <c r="I117" s="22"/>
      <c r="J117" s="22"/>
      <c r="K117" s="22"/>
      <c r="L117" s="22"/>
      <c r="M117" s="22"/>
      <c r="N117" s="22"/>
      <c r="O117" s="2" t="s">
        <v>862</v>
      </c>
      <c r="R117" s="161">
        <f t="shared" si="12"/>
        <v>0</v>
      </c>
      <c r="S117" s="161">
        <f t="shared" si="13"/>
        <v>0</v>
      </c>
      <c r="T117" s="161">
        <f t="shared" si="14"/>
        <v>0</v>
      </c>
    </row>
    <row r="118" spans="1:20" x14ac:dyDescent="0.25">
      <c r="A118" s="161">
        <f t="shared" si="11"/>
        <v>0</v>
      </c>
      <c r="B118" s="64"/>
      <c r="C118" s="64"/>
      <c r="D118" s="64"/>
      <c r="E118" s="64"/>
      <c r="F118" s="71" t="s">
        <v>177</v>
      </c>
      <c r="G118" s="64"/>
      <c r="H118" s="22"/>
      <c r="I118" s="22"/>
      <c r="J118" s="22"/>
      <c r="K118" s="22"/>
      <c r="L118" s="22"/>
      <c r="M118" s="22"/>
      <c r="N118" s="22"/>
      <c r="O118" s="2" t="s">
        <v>862</v>
      </c>
      <c r="R118" s="161">
        <f t="shared" si="12"/>
        <v>0</v>
      </c>
      <c r="S118" s="161">
        <f t="shared" si="13"/>
        <v>0</v>
      </c>
      <c r="T118" s="161">
        <f t="shared" si="14"/>
        <v>0</v>
      </c>
    </row>
    <row r="119" spans="1:20" x14ac:dyDescent="0.25">
      <c r="A119" s="161">
        <f t="shared" si="11"/>
        <v>0</v>
      </c>
      <c r="B119" s="64"/>
      <c r="C119" s="64"/>
      <c r="D119" s="64"/>
      <c r="E119" s="64"/>
      <c r="F119" s="71" t="s">
        <v>177</v>
      </c>
      <c r="G119" s="64"/>
      <c r="H119" s="22"/>
      <c r="I119" s="22"/>
      <c r="J119" s="22"/>
      <c r="K119" s="22"/>
      <c r="L119" s="22"/>
      <c r="M119" s="22"/>
      <c r="N119" s="22"/>
      <c r="O119" s="2" t="s">
        <v>862</v>
      </c>
      <c r="R119" s="161">
        <f t="shared" si="12"/>
        <v>0</v>
      </c>
      <c r="S119" s="161">
        <f t="shared" si="13"/>
        <v>0</v>
      </c>
      <c r="T119" s="161">
        <f t="shared" si="14"/>
        <v>0</v>
      </c>
    </row>
    <row r="120" spans="1:20" ht="52.5" customHeight="1" x14ac:dyDescent="0.25">
      <c r="A120" s="161">
        <f t="shared" si="11"/>
        <v>0</v>
      </c>
      <c r="B120" s="64">
        <v>2180</v>
      </c>
      <c r="C120" s="64" t="s">
        <v>2</v>
      </c>
      <c r="D120" s="64">
        <v>8</v>
      </c>
      <c r="E120" s="64">
        <v>0</v>
      </c>
      <c r="F120" s="71" t="s">
        <v>204</v>
      </c>
      <c r="G120" s="64"/>
      <c r="H120" s="22"/>
      <c r="I120" s="22"/>
      <c r="J120" s="22"/>
      <c r="K120" s="22"/>
      <c r="L120" s="22"/>
      <c r="M120" s="22"/>
      <c r="N120" s="22"/>
      <c r="O120" s="2" t="s">
        <v>862</v>
      </c>
      <c r="R120" s="161">
        <f t="shared" si="12"/>
        <v>0</v>
      </c>
      <c r="S120" s="161">
        <f t="shared" si="13"/>
        <v>0</v>
      </c>
      <c r="T120" s="161">
        <f t="shared" si="14"/>
        <v>0</v>
      </c>
    </row>
    <row r="121" spans="1:20" x14ac:dyDescent="0.25">
      <c r="A121" s="161">
        <f t="shared" si="11"/>
        <v>0</v>
      </c>
      <c r="B121" s="64"/>
      <c r="C121" s="64"/>
      <c r="D121" s="64"/>
      <c r="E121" s="64"/>
      <c r="F121" s="71" t="s">
        <v>155</v>
      </c>
      <c r="G121" s="64"/>
      <c r="H121" s="22"/>
      <c r="I121" s="22"/>
      <c r="J121" s="22"/>
      <c r="K121" s="22"/>
      <c r="L121" s="22"/>
      <c r="M121" s="22"/>
      <c r="N121" s="22"/>
      <c r="O121" s="2" t="s">
        <v>862</v>
      </c>
      <c r="R121" s="161">
        <f t="shared" si="12"/>
        <v>0</v>
      </c>
      <c r="S121" s="161">
        <f t="shared" si="13"/>
        <v>0</v>
      </c>
      <c r="T121" s="161">
        <f t="shared" si="14"/>
        <v>0</v>
      </c>
    </row>
    <row r="122" spans="1:20" ht="27" x14ac:dyDescent="0.25">
      <c r="A122" s="161">
        <f t="shared" si="11"/>
        <v>0</v>
      </c>
      <c r="B122" s="64">
        <v>2181</v>
      </c>
      <c r="C122" s="64" t="s">
        <v>2</v>
      </c>
      <c r="D122" s="64">
        <v>8</v>
      </c>
      <c r="E122" s="64">
        <v>1</v>
      </c>
      <c r="F122" s="71" t="s">
        <v>204</v>
      </c>
      <c r="G122" s="64"/>
      <c r="H122" s="22"/>
      <c r="I122" s="22"/>
      <c r="J122" s="22"/>
      <c r="K122" s="22"/>
      <c r="L122" s="22"/>
      <c r="M122" s="22"/>
      <c r="N122" s="22"/>
      <c r="O122" s="2" t="s">
        <v>862</v>
      </c>
      <c r="R122" s="161">
        <f t="shared" si="12"/>
        <v>0</v>
      </c>
      <c r="S122" s="161">
        <f t="shared" si="13"/>
        <v>0</v>
      </c>
      <c r="T122" s="161">
        <f t="shared" si="14"/>
        <v>0</v>
      </c>
    </row>
    <row r="123" spans="1:20" ht="35.25" customHeight="1" x14ac:dyDescent="0.25">
      <c r="A123" s="161">
        <f t="shared" si="11"/>
        <v>0</v>
      </c>
      <c r="B123" s="64"/>
      <c r="C123" s="64"/>
      <c r="D123" s="64"/>
      <c r="E123" s="64"/>
      <c r="F123" s="71" t="s">
        <v>155</v>
      </c>
      <c r="G123" s="64"/>
      <c r="H123" s="22"/>
      <c r="I123" s="22"/>
      <c r="J123" s="22"/>
      <c r="K123" s="22"/>
      <c r="L123" s="22"/>
      <c r="M123" s="22"/>
      <c r="N123" s="22"/>
      <c r="O123" s="2" t="s">
        <v>862</v>
      </c>
      <c r="R123" s="161">
        <f t="shared" si="12"/>
        <v>0</v>
      </c>
      <c r="S123" s="161">
        <f t="shared" si="13"/>
        <v>0</v>
      </c>
      <c r="T123" s="161">
        <f t="shared" si="14"/>
        <v>0</v>
      </c>
    </row>
    <row r="124" spans="1:20" ht="40.5" customHeight="1" x14ac:dyDescent="0.25">
      <c r="A124" s="161">
        <f t="shared" si="11"/>
        <v>0</v>
      </c>
      <c r="B124" s="64">
        <v>2182</v>
      </c>
      <c r="C124" s="64" t="s">
        <v>2</v>
      </c>
      <c r="D124" s="64">
        <v>8</v>
      </c>
      <c r="E124" s="64">
        <v>1</v>
      </c>
      <c r="F124" s="71" t="s">
        <v>205</v>
      </c>
      <c r="G124" s="64"/>
      <c r="H124" s="22"/>
      <c r="I124" s="22"/>
      <c r="J124" s="22"/>
      <c r="K124" s="22"/>
      <c r="L124" s="22"/>
      <c r="M124" s="22"/>
      <c r="N124" s="22"/>
      <c r="O124" s="2" t="s">
        <v>862</v>
      </c>
      <c r="R124" s="161">
        <f t="shared" si="12"/>
        <v>0</v>
      </c>
      <c r="S124" s="161">
        <f t="shared" si="13"/>
        <v>0</v>
      </c>
      <c r="T124" s="161">
        <f t="shared" si="14"/>
        <v>0</v>
      </c>
    </row>
    <row r="125" spans="1:20" ht="47.25" customHeight="1" x14ac:dyDescent="0.25">
      <c r="A125" s="161">
        <f t="shared" si="11"/>
        <v>0</v>
      </c>
      <c r="B125" s="64">
        <v>2183</v>
      </c>
      <c r="C125" s="64" t="s">
        <v>2</v>
      </c>
      <c r="D125" s="64">
        <v>8</v>
      </c>
      <c r="E125" s="64">
        <v>1</v>
      </c>
      <c r="F125" s="71" t="s">
        <v>206</v>
      </c>
      <c r="G125" s="64"/>
      <c r="H125" s="22"/>
      <c r="I125" s="22"/>
      <c r="J125" s="22"/>
      <c r="K125" s="22"/>
      <c r="L125" s="22"/>
      <c r="M125" s="22"/>
      <c r="N125" s="22"/>
      <c r="O125" s="2" t="s">
        <v>862</v>
      </c>
      <c r="R125" s="161">
        <f t="shared" si="12"/>
        <v>0</v>
      </c>
      <c r="S125" s="161">
        <f t="shared" si="13"/>
        <v>0</v>
      </c>
      <c r="T125" s="161">
        <f t="shared" si="14"/>
        <v>0</v>
      </c>
    </row>
    <row r="126" spans="1:20" ht="27" x14ac:dyDescent="0.25">
      <c r="A126" s="161">
        <f t="shared" si="11"/>
        <v>0</v>
      </c>
      <c r="B126" s="64">
        <v>2184</v>
      </c>
      <c r="C126" s="64" t="s">
        <v>2</v>
      </c>
      <c r="D126" s="64">
        <v>8</v>
      </c>
      <c r="E126" s="64">
        <v>1</v>
      </c>
      <c r="F126" s="71" t="s">
        <v>544</v>
      </c>
      <c r="G126" s="64"/>
      <c r="H126" s="22"/>
      <c r="I126" s="22"/>
      <c r="J126" s="22"/>
      <c r="K126" s="22"/>
      <c r="L126" s="22"/>
      <c r="M126" s="22"/>
      <c r="N126" s="22"/>
      <c r="O126" s="2" t="s">
        <v>862</v>
      </c>
      <c r="R126" s="161">
        <f t="shared" si="12"/>
        <v>0</v>
      </c>
      <c r="S126" s="161">
        <f t="shared" si="13"/>
        <v>0</v>
      </c>
      <c r="T126" s="161">
        <f t="shared" si="14"/>
        <v>0</v>
      </c>
    </row>
    <row r="127" spans="1:20" ht="40.5" x14ac:dyDescent="0.25">
      <c r="A127" s="161">
        <f t="shared" si="11"/>
        <v>0</v>
      </c>
      <c r="B127" s="64"/>
      <c r="C127" s="64"/>
      <c r="D127" s="64"/>
      <c r="E127" s="64"/>
      <c r="F127" s="71" t="s">
        <v>176</v>
      </c>
      <c r="G127" s="64"/>
      <c r="H127" s="22"/>
      <c r="I127" s="22"/>
      <c r="J127" s="22"/>
      <c r="K127" s="22"/>
      <c r="L127" s="22"/>
      <c r="M127" s="22"/>
      <c r="N127" s="22"/>
      <c r="O127" s="2" t="s">
        <v>862</v>
      </c>
      <c r="R127" s="161">
        <f t="shared" si="12"/>
        <v>0</v>
      </c>
      <c r="S127" s="161">
        <f t="shared" si="13"/>
        <v>0</v>
      </c>
      <c r="T127" s="161">
        <f t="shared" si="14"/>
        <v>0</v>
      </c>
    </row>
    <row r="128" spans="1:20" x14ac:dyDescent="0.25">
      <c r="A128" s="161">
        <f t="shared" si="11"/>
        <v>0</v>
      </c>
      <c r="B128" s="64"/>
      <c r="C128" s="64"/>
      <c r="D128" s="64"/>
      <c r="E128" s="64"/>
      <c r="F128" s="71" t="s">
        <v>177</v>
      </c>
      <c r="G128" s="64"/>
      <c r="H128" s="22"/>
      <c r="I128" s="22"/>
      <c r="J128" s="22"/>
      <c r="K128" s="22"/>
      <c r="L128" s="22"/>
      <c r="M128" s="22"/>
      <c r="N128" s="22"/>
      <c r="O128" s="2" t="s">
        <v>862</v>
      </c>
      <c r="R128" s="161">
        <f t="shared" si="12"/>
        <v>0</v>
      </c>
      <c r="S128" s="161">
        <f t="shared" si="13"/>
        <v>0</v>
      </c>
      <c r="T128" s="161">
        <f t="shared" si="14"/>
        <v>0</v>
      </c>
    </row>
    <row r="129" spans="1:20" x14ac:dyDescent="0.25">
      <c r="A129" s="161">
        <f t="shared" si="11"/>
        <v>0</v>
      </c>
      <c r="B129" s="64"/>
      <c r="C129" s="64"/>
      <c r="D129" s="64"/>
      <c r="E129" s="64"/>
      <c r="F129" s="71" t="s">
        <v>177</v>
      </c>
      <c r="G129" s="64"/>
      <c r="H129" s="22"/>
      <c r="I129" s="22"/>
      <c r="J129" s="22"/>
      <c r="K129" s="22"/>
      <c r="L129" s="22"/>
      <c r="M129" s="22"/>
      <c r="N129" s="22"/>
      <c r="O129" s="2" t="s">
        <v>862</v>
      </c>
      <c r="R129" s="161">
        <f t="shared" si="12"/>
        <v>0</v>
      </c>
      <c r="S129" s="161">
        <f t="shared" si="13"/>
        <v>0</v>
      </c>
      <c r="T129" s="161">
        <f t="shared" si="14"/>
        <v>0</v>
      </c>
    </row>
    <row r="130" spans="1:20" ht="27" x14ac:dyDescent="0.25">
      <c r="A130" s="161">
        <f t="shared" si="11"/>
        <v>2400</v>
      </c>
      <c r="B130" s="64">
        <v>2200</v>
      </c>
      <c r="C130" s="64" t="s">
        <v>7</v>
      </c>
      <c r="D130" s="64">
        <v>0</v>
      </c>
      <c r="E130" s="64">
        <v>0</v>
      </c>
      <c r="F130" s="71" t="s">
        <v>207</v>
      </c>
      <c r="G130" s="64"/>
      <c r="H130" s="22">
        <f t="shared" ref="H130:N130" si="35">H131+H138+H144+H150+H154</f>
        <v>2400</v>
      </c>
      <c r="I130" s="22">
        <f t="shared" si="35"/>
        <v>2400</v>
      </c>
      <c r="J130" s="22">
        <f t="shared" si="35"/>
        <v>0</v>
      </c>
      <c r="K130" s="22">
        <f t="shared" si="35"/>
        <v>571.42857142857144</v>
      </c>
      <c r="L130" s="22">
        <f t="shared" si="35"/>
        <v>1161.9047619047619</v>
      </c>
      <c r="M130" s="22">
        <f t="shared" si="35"/>
        <v>1780.952380952381</v>
      </c>
      <c r="N130" s="22">
        <f t="shared" si="35"/>
        <v>2400</v>
      </c>
      <c r="O130" s="2" t="s">
        <v>862</v>
      </c>
      <c r="R130" s="161">
        <f t="shared" si="12"/>
        <v>590.47619047619048</v>
      </c>
      <c r="S130" s="161">
        <f t="shared" si="13"/>
        <v>619.04761904761904</v>
      </c>
      <c r="T130" s="161">
        <f t="shared" si="14"/>
        <v>619.04761904761904</v>
      </c>
    </row>
    <row r="131" spans="1:20" x14ac:dyDescent="0.25">
      <c r="A131" s="161">
        <f t="shared" si="11"/>
        <v>0</v>
      </c>
      <c r="B131" s="64"/>
      <c r="C131" s="64"/>
      <c r="D131" s="64"/>
      <c r="E131" s="64"/>
      <c r="F131" s="71" t="s">
        <v>153</v>
      </c>
      <c r="G131" s="64"/>
      <c r="H131" s="22"/>
      <c r="I131" s="22"/>
      <c r="J131" s="22"/>
      <c r="K131" s="22"/>
      <c r="L131" s="22"/>
      <c r="M131" s="22"/>
      <c r="N131" s="22"/>
      <c r="O131" s="2" t="s">
        <v>862</v>
      </c>
      <c r="R131" s="161">
        <f t="shared" si="12"/>
        <v>0</v>
      </c>
      <c r="S131" s="161">
        <f t="shared" si="13"/>
        <v>0</v>
      </c>
      <c r="T131" s="161">
        <f t="shared" si="14"/>
        <v>0</v>
      </c>
    </row>
    <row r="132" spans="1:20" x14ac:dyDescent="0.25">
      <c r="A132" s="161">
        <f t="shared" si="11"/>
        <v>0</v>
      </c>
      <c r="B132" s="64">
        <v>2210</v>
      </c>
      <c r="C132" s="64" t="s">
        <v>7</v>
      </c>
      <c r="D132" s="64">
        <v>1</v>
      </c>
      <c r="E132" s="64">
        <v>0</v>
      </c>
      <c r="F132" s="71" t="s">
        <v>208</v>
      </c>
      <c r="G132" s="64"/>
      <c r="H132" s="22"/>
      <c r="I132" s="22"/>
      <c r="J132" s="22"/>
      <c r="K132" s="22"/>
      <c r="L132" s="22"/>
      <c r="M132" s="22"/>
      <c r="N132" s="22"/>
      <c r="O132" s="2" t="s">
        <v>862</v>
      </c>
      <c r="R132" s="161">
        <f t="shared" si="12"/>
        <v>0</v>
      </c>
      <c r="S132" s="161">
        <f t="shared" si="13"/>
        <v>0</v>
      </c>
      <c r="T132" s="161">
        <f t="shared" si="14"/>
        <v>0</v>
      </c>
    </row>
    <row r="133" spans="1:20" ht="48.75" customHeight="1" x14ac:dyDescent="0.25">
      <c r="A133" s="161">
        <f t="shared" si="11"/>
        <v>0</v>
      </c>
      <c r="B133" s="64"/>
      <c r="C133" s="64"/>
      <c r="D133" s="64"/>
      <c r="E133" s="64"/>
      <c r="F133" s="71" t="s">
        <v>155</v>
      </c>
      <c r="G133" s="64"/>
      <c r="H133" s="22"/>
      <c r="I133" s="22"/>
      <c r="J133" s="22"/>
      <c r="K133" s="22"/>
      <c r="L133" s="22"/>
      <c r="M133" s="22"/>
      <c r="N133" s="22"/>
      <c r="O133" s="2" t="s">
        <v>862</v>
      </c>
      <c r="R133" s="161">
        <f t="shared" si="12"/>
        <v>0</v>
      </c>
      <c r="S133" s="161">
        <f t="shared" si="13"/>
        <v>0</v>
      </c>
      <c r="T133" s="161">
        <f t="shared" si="14"/>
        <v>0</v>
      </c>
    </row>
    <row r="134" spans="1:20" x14ac:dyDescent="0.25">
      <c r="A134" s="161">
        <f t="shared" si="11"/>
        <v>0</v>
      </c>
      <c r="B134" s="64">
        <v>2211</v>
      </c>
      <c r="C134" s="64" t="s">
        <v>7</v>
      </c>
      <c r="D134" s="64">
        <v>1</v>
      </c>
      <c r="E134" s="64">
        <v>1</v>
      </c>
      <c r="F134" s="71" t="s">
        <v>209</v>
      </c>
      <c r="G134" s="64"/>
      <c r="H134" s="22"/>
      <c r="I134" s="22"/>
      <c r="J134" s="22"/>
      <c r="K134" s="22"/>
      <c r="L134" s="22"/>
      <c r="M134" s="22"/>
      <c r="N134" s="22"/>
      <c r="O134" s="2" t="s">
        <v>862</v>
      </c>
      <c r="R134" s="161">
        <f t="shared" si="12"/>
        <v>0</v>
      </c>
      <c r="S134" s="161">
        <f t="shared" si="13"/>
        <v>0</v>
      </c>
      <c r="T134" s="161">
        <f t="shared" si="14"/>
        <v>0</v>
      </c>
    </row>
    <row r="135" spans="1:20" ht="40.5" x14ac:dyDescent="0.25">
      <c r="A135" s="161">
        <f t="shared" si="11"/>
        <v>0</v>
      </c>
      <c r="B135" s="64"/>
      <c r="C135" s="64"/>
      <c r="D135" s="64"/>
      <c r="E135" s="64"/>
      <c r="F135" s="71" t="s">
        <v>176</v>
      </c>
      <c r="G135" s="64"/>
      <c r="H135" s="22"/>
      <c r="I135" s="22"/>
      <c r="J135" s="22"/>
      <c r="K135" s="22"/>
      <c r="L135" s="22"/>
      <c r="M135" s="22"/>
      <c r="N135" s="22"/>
      <c r="O135" s="2" t="s">
        <v>862</v>
      </c>
      <c r="R135" s="161">
        <f t="shared" si="12"/>
        <v>0</v>
      </c>
      <c r="S135" s="161">
        <f t="shared" si="13"/>
        <v>0</v>
      </c>
      <c r="T135" s="161">
        <f t="shared" si="14"/>
        <v>0</v>
      </c>
    </row>
    <row r="136" spans="1:20" x14ac:dyDescent="0.25">
      <c r="A136" s="161">
        <f t="shared" si="11"/>
        <v>0</v>
      </c>
      <c r="B136" s="64"/>
      <c r="C136" s="64"/>
      <c r="D136" s="64"/>
      <c r="E136" s="64"/>
      <c r="F136" s="71" t="s">
        <v>177</v>
      </c>
      <c r="G136" s="64"/>
      <c r="H136" s="22"/>
      <c r="I136" s="22"/>
      <c r="J136" s="22"/>
      <c r="K136" s="22"/>
      <c r="L136" s="22"/>
      <c r="M136" s="22"/>
      <c r="N136" s="22"/>
      <c r="O136" s="2" t="s">
        <v>862</v>
      </c>
      <c r="R136" s="161">
        <f t="shared" si="12"/>
        <v>0</v>
      </c>
      <c r="S136" s="161">
        <f t="shared" si="13"/>
        <v>0</v>
      </c>
      <c r="T136" s="161">
        <f t="shared" si="14"/>
        <v>0</v>
      </c>
    </row>
    <row r="137" spans="1:20" x14ac:dyDescent="0.25">
      <c r="A137" s="161">
        <f t="shared" si="11"/>
        <v>0</v>
      </c>
      <c r="B137" s="64"/>
      <c r="C137" s="64"/>
      <c r="D137" s="64"/>
      <c r="E137" s="64"/>
      <c r="F137" s="71" t="s">
        <v>177</v>
      </c>
      <c r="G137" s="64"/>
      <c r="H137" s="22"/>
      <c r="I137" s="22"/>
      <c r="J137" s="22"/>
      <c r="K137" s="22"/>
      <c r="L137" s="22"/>
      <c r="M137" s="22"/>
      <c r="N137" s="22"/>
      <c r="O137" s="2" t="s">
        <v>862</v>
      </c>
      <c r="R137" s="161">
        <f t="shared" si="12"/>
        <v>0</v>
      </c>
      <c r="S137" s="161">
        <f t="shared" si="13"/>
        <v>0</v>
      </c>
      <c r="T137" s="161">
        <f t="shared" si="14"/>
        <v>0</v>
      </c>
    </row>
    <row r="138" spans="1:20" x14ac:dyDescent="0.25">
      <c r="A138" s="161">
        <f t="shared" si="11"/>
        <v>0</v>
      </c>
      <c r="B138" s="64">
        <v>2220</v>
      </c>
      <c r="C138" s="64" t="s">
        <v>7</v>
      </c>
      <c r="D138" s="64">
        <v>2</v>
      </c>
      <c r="E138" s="64">
        <v>0</v>
      </c>
      <c r="F138" s="71" t="s">
        <v>210</v>
      </c>
      <c r="G138" s="64"/>
      <c r="H138" s="22"/>
      <c r="I138" s="22"/>
      <c r="J138" s="22"/>
      <c r="K138" s="22"/>
      <c r="L138" s="22"/>
      <c r="M138" s="22"/>
      <c r="N138" s="22"/>
      <c r="O138" s="2" t="s">
        <v>862</v>
      </c>
      <c r="R138" s="161">
        <f t="shared" si="12"/>
        <v>0</v>
      </c>
      <c r="S138" s="161">
        <f t="shared" si="13"/>
        <v>0</v>
      </c>
      <c r="T138" s="161">
        <f t="shared" si="14"/>
        <v>0</v>
      </c>
    </row>
    <row r="139" spans="1:20" ht="51" customHeight="1" x14ac:dyDescent="0.25">
      <c r="A139" s="161">
        <f t="shared" si="11"/>
        <v>0</v>
      </c>
      <c r="B139" s="64"/>
      <c r="C139" s="64"/>
      <c r="D139" s="64"/>
      <c r="E139" s="64"/>
      <c r="F139" s="71" t="s">
        <v>155</v>
      </c>
      <c r="G139" s="64"/>
      <c r="H139" s="22"/>
      <c r="I139" s="22"/>
      <c r="J139" s="22"/>
      <c r="K139" s="22"/>
      <c r="L139" s="22"/>
      <c r="M139" s="22"/>
      <c r="N139" s="22"/>
      <c r="O139" s="2" t="s">
        <v>862</v>
      </c>
      <c r="R139" s="161">
        <f t="shared" si="12"/>
        <v>0</v>
      </c>
      <c r="S139" s="161">
        <f t="shared" si="13"/>
        <v>0</v>
      </c>
      <c r="T139" s="161">
        <f t="shared" si="14"/>
        <v>0</v>
      </c>
    </row>
    <row r="140" spans="1:20" x14ac:dyDescent="0.25">
      <c r="A140" s="161">
        <f t="shared" si="11"/>
        <v>0</v>
      </c>
      <c r="B140" s="64">
        <v>2221</v>
      </c>
      <c r="C140" s="64" t="s">
        <v>7</v>
      </c>
      <c r="D140" s="64">
        <v>2</v>
      </c>
      <c r="E140" s="64">
        <v>1</v>
      </c>
      <c r="F140" s="71" t="s">
        <v>210</v>
      </c>
      <c r="G140" s="64"/>
      <c r="H140" s="22"/>
      <c r="I140" s="22"/>
      <c r="J140" s="22"/>
      <c r="K140" s="22"/>
      <c r="L140" s="22"/>
      <c r="M140" s="22"/>
      <c r="N140" s="22"/>
      <c r="O140" s="2" t="s">
        <v>862</v>
      </c>
      <c r="R140" s="161">
        <f t="shared" si="12"/>
        <v>0</v>
      </c>
      <c r="S140" s="161">
        <f t="shared" si="13"/>
        <v>0</v>
      </c>
      <c r="T140" s="161">
        <f t="shared" si="14"/>
        <v>0</v>
      </c>
    </row>
    <row r="141" spans="1:20" ht="40.5" x14ac:dyDescent="0.25">
      <c r="A141" s="161">
        <f t="shared" si="11"/>
        <v>0</v>
      </c>
      <c r="B141" s="64"/>
      <c r="C141" s="64"/>
      <c r="D141" s="64"/>
      <c r="E141" s="64"/>
      <c r="F141" s="71" t="s">
        <v>176</v>
      </c>
      <c r="G141" s="64"/>
      <c r="H141" s="22"/>
      <c r="I141" s="22"/>
      <c r="J141" s="22"/>
      <c r="K141" s="22"/>
      <c r="L141" s="22"/>
      <c r="M141" s="22"/>
      <c r="N141" s="22"/>
      <c r="O141" s="2" t="s">
        <v>862</v>
      </c>
      <c r="R141" s="161">
        <f t="shared" si="12"/>
        <v>0</v>
      </c>
      <c r="S141" s="161">
        <f t="shared" si="13"/>
        <v>0</v>
      </c>
      <c r="T141" s="161">
        <f t="shared" si="14"/>
        <v>0</v>
      </c>
    </row>
    <row r="142" spans="1:20" x14ac:dyDescent="0.25">
      <c r="A142" s="161">
        <f t="shared" si="11"/>
        <v>0</v>
      </c>
      <c r="B142" s="64"/>
      <c r="C142" s="64"/>
      <c r="D142" s="64"/>
      <c r="E142" s="64"/>
      <c r="F142" s="71" t="s">
        <v>177</v>
      </c>
      <c r="G142" s="64"/>
      <c r="H142" s="22"/>
      <c r="I142" s="22"/>
      <c r="J142" s="22"/>
      <c r="K142" s="22"/>
      <c r="L142" s="22"/>
      <c r="M142" s="22"/>
      <c r="N142" s="22"/>
      <c r="O142" s="2" t="s">
        <v>862</v>
      </c>
      <c r="R142" s="161">
        <f t="shared" si="12"/>
        <v>0</v>
      </c>
      <c r="S142" s="161">
        <f t="shared" si="13"/>
        <v>0</v>
      </c>
      <c r="T142" s="161">
        <f t="shared" si="14"/>
        <v>0</v>
      </c>
    </row>
    <row r="143" spans="1:20" x14ac:dyDescent="0.25">
      <c r="A143" s="161">
        <f t="shared" si="11"/>
        <v>0</v>
      </c>
      <c r="B143" s="64"/>
      <c r="C143" s="64"/>
      <c r="D143" s="64"/>
      <c r="E143" s="64"/>
      <c r="F143" s="71" t="s">
        <v>177</v>
      </c>
      <c r="G143" s="64"/>
      <c r="H143" s="22"/>
      <c r="I143" s="22"/>
      <c r="J143" s="22"/>
      <c r="K143" s="22"/>
      <c r="L143" s="22"/>
      <c r="M143" s="22"/>
      <c r="N143" s="22"/>
      <c r="O143" s="2" t="s">
        <v>862</v>
      </c>
      <c r="R143" s="161">
        <f t="shared" si="12"/>
        <v>0</v>
      </c>
      <c r="S143" s="161">
        <f t="shared" si="13"/>
        <v>0</v>
      </c>
      <c r="T143" s="161">
        <f t="shared" si="14"/>
        <v>0</v>
      </c>
    </row>
    <row r="144" spans="1:20" x14ac:dyDescent="0.25">
      <c r="A144" s="161">
        <f t="shared" ref="A144:A207" si="36">+H144</f>
        <v>0</v>
      </c>
      <c r="B144" s="64">
        <v>2230</v>
      </c>
      <c r="C144" s="64" t="s">
        <v>7</v>
      </c>
      <c r="D144" s="64">
        <v>3</v>
      </c>
      <c r="E144" s="64">
        <v>0</v>
      </c>
      <c r="F144" s="71" t="s">
        <v>212</v>
      </c>
      <c r="G144" s="64"/>
      <c r="H144" s="22"/>
      <c r="I144" s="22"/>
      <c r="J144" s="22"/>
      <c r="K144" s="22"/>
      <c r="L144" s="22"/>
      <c r="M144" s="22"/>
      <c r="N144" s="22"/>
      <c r="O144" s="2" t="s">
        <v>862</v>
      </c>
      <c r="R144" s="161">
        <f t="shared" ref="R144:R207" si="37">+L144-K144</f>
        <v>0</v>
      </c>
      <c r="S144" s="161">
        <f t="shared" ref="S144:S207" si="38">+M144-L144</f>
        <v>0</v>
      </c>
      <c r="T144" s="161">
        <f t="shared" ref="T144:T207" si="39">+N144-M144</f>
        <v>0</v>
      </c>
    </row>
    <row r="145" spans="1:20" ht="52.5" customHeight="1" x14ac:dyDescent="0.25">
      <c r="A145" s="161">
        <f t="shared" si="36"/>
        <v>0</v>
      </c>
      <c r="B145" s="64"/>
      <c r="C145" s="64"/>
      <c r="D145" s="64"/>
      <c r="E145" s="64"/>
      <c r="F145" s="71" t="s">
        <v>155</v>
      </c>
      <c r="G145" s="64"/>
      <c r="H145" s="22"/>
      <c r="I145" s="22"/>
      <c r="J145" s="22"/>
      <c r="K145" s="22"/>
      <c r="L145" s="22"/>
      <c r="M145" s="22"/>
      <c r="N145" s="22"/>
      <c r="O145" s="2" t="s">
        <v>862</v>
      </c>
      <c r="R145" s="161">
        <f t="shared" si="37"/>
        <v>0</v>
      </c>
      <c r="S145" s="161">
        <f t="shared" si="38"/>
        <v>0</v>
      </c>
      <c r="T145" s="161">
        <f t="shared" si="39"/>
        <v>0</v>
      </c>
    </row>
    <row r="146" spans="1:20" x14ac:dyDescent="0.25">
      <c r="A146" s="161">
        <f t="shared" si="36"/>
        <v>0</v>
      </c>
      <c r="B146" s="64">
        <v>2231</v>
      </c>
      <c r="C146" s="64" t="s">
        <v>7</v>
      </c>
      <c r="D146" s="64">
        <v>3</v>
      </c>
      <c r="E146" s="64">
        <v>1</v>
      </c>
      <c r="F146" s="71" t="s">
        <v>213</v>
      </c>
      <c r="G146" s="64"/>
      <c r="H146" s="22"/>
      <c r="I146" s="22"/>
      <c r="J146" s="22"/>
      <c r="K146" s="22"/>
      <c r="L146" s="22"/>
      <c r="M146" s="22"/>
      <c r="N146" s="22"/>
      <c r="O146" s="2" t="s">
        <v>862</v>
      </c>
      <c r="R146" s="161">
        <f t="shared" si="37"/>
        <v>0</v>
      </c>
      <c r="S146" s="161">
        <f t="shared" si="38"/>
        <v>0</v>
      </c>
      <c r="T146" s="161">
        <f t="shared" si="39"/>
        <v>0</v>
      </c>
    </row>
    <row r="147" spans="1:20" ht="40.5" x14ac:dyDescent="0.25">
      <c r="A147" s="161">
        <f t="shared" si="36"/>
        <v>0</v>
      </c>
      <c r="B147" s="64"/>
      <c r="C147" s="64"/>
      <c r="D147" s="64"/>
      <c r="E147" s="64"/>
      <c r="F147" s="71" t="s">
        <v>176</v>
      </c>
      <c r="G147" s="64"/>
      <c r="H147" s="22"/>
      <c r="I147" s="22"/>
      <c r="J147" s="22"/>
      <c r="K147" s="22"/>
      <c r="L147" s="22"/>
      <c r="M147" s="22"/>
      <c r="N147" s="22"/>
      <c r="O147" s="2" t="s">
        <v>862</v>
      </c>
      <c r="R147" s="161">
        <f t="shared" si="37"/>
        <v>0</v>
      </c>
      <c r="S147" s="161">
        <f t="shared" si="38"/>
        <v>0</v>
      </c>
      <c r="T147" s="161">
        <f t="shared" si="39"/>
        <v>0</v>
      </c>
    </row>
    <row r="148" spans="1:20" ht="35.25" customHeight="1" x14ac:dyDescent="0.25">
      <c r="A148" s="161">
        <f t="shared" si="36"/>
        <v>0</v>
      </c>
      <c r="B148" s="64"/>
      <c r="C148" s="64"/>
      <c r="D148" s="64"/>
      <c r="E148" s="64"/>
      <c r="F148" s="71" t="s">
        <v>177</v>
      </c>
      <c r="G148" s="64"/>
      <c r="H148" s="22"/>
      <c r="I148" s="22"/>
      <c r="J148" s="22"/>
      <c r="K148" s="22"/>
      <c r="L148" s="22"/>
      <c r="M148" s="22"/>
      <c r="N148" s="22"/>
      <c r="O148" s="2" t="s">
        <v>862</v>
      </c>
      <c r="R148" s="161">
        <f t="shared" si="37"/>
        <v>0</v>
      </c>
      <c r="S148" s="161">
        <f t="shared" si="38"/>
        <v>0</v>
      </c>
      <c r="T148" s="161">
        <f t="shared" si="39"/>
        <v>0</v>
      </c>
    </row>
    <row r="149" spans="1:20" x14ac:dyDescent="0.25">
      <c r="A149" s="161">
        <f t="shared" si="36"/>
        <v>0</v>
      </c>
      <c r="B149" s="64"/>
      <c r="C149" s="64"/>
      <c r="D149" s="64"/>
      <c r="E149" s="64"/>
      <c r="F149" s="71" t="s">
        <v>177</v>
      </c>
      <c r="G149" s="64"/>
      <c r="H149" s="22"/>
      <c r="I149" s="22"/>
      <c r="J149" s="22"/>
      <c r="K149" s="22"/>
      <c r="L149" s="22"/>
      <c r="M149" s="22"/>
      <c r="N149" s="22"/>
      <c r="O149" s="2" t="s">
        <v>862</v>
      </c>
      <c r="R149" s="161">
        <f t="shared" si="37"/>
        <v>0</v>
      </c>
      <c r="S149" s="161">
        <f t="shared" si="38"/>
        <v>0</v>
      </c>
      <c r="T149" s="161">
        <f t="shared" si="39"/>
        <v>0</v>
      </c>
    </row>
    <row r="150" spans="1:20" ht="35.25" customHeight="1" x14ac:dyDescent="0.25">
      <c r="A150" s="161">
        <f t="shared" si="36"/>
        <v>0</v>
      </c>
      <c r="B150" s="64">
        <v>2240</v>
      </c>
      <c r="C150" s="64" t="s">
        <v>7</v>
      </c>
      <c r="D150" s="64">
        <v>4</v>
      </c>
      <c r="E150" s="64">
        <v>0</v>
      </c>
      <c r="F150" s="71" t="s">
        <v>214</v>
      </c>
      <c r="G150" s="64"/>
      <c r="H150" s="22"/>
      <c r="I150" s="22"/>
      <c r="J150" s="22"/>
      <c r="K150" s="22"/>
      <c r="L150" s="22"/>
      <c r="M150" s="22"/>
      <c r="N150" s="22"/>
      <c r="O150" s="2" t="s">
        <v>862</v>
      </c>
      <c r="R150" s="161">
        <f t="shared" si="37"/>
        <v>0</v>
      </c>
      <c r="S150" s="161">
        <f t="shared" si="38"/>
        <v>0</v>
      </c>
      <c r="T150" s="161">
        <f t="shared" si="39"/>
        <v>0</v>
      </c>
    </row>
    <row r="151" spans="1:20" x14ac:dyDescent="0.25">
      <c r="A151" s="161">
        <f t="shared" si="36"/>
        <v>0</v>
      </c>
      <c r="B151" s="64"/>
      <c r="C151" s="64"/>
      <c r="D151" s="64"/>
      <c r="E151" s="64"/>
      <c r="F151" s="71" t="s">
        <v>155</v>
      </c>
      <c r="G151" s="64"/>
      <c r="H151" s="22"/>
      <c r="I151" s="22"/>
      <c r="J151" s="22"/>
      <c r="K151" s="22"/>
      <c r="L151" s="22"/>
      <c r="M151" s="22"/>
      <c r="N151" s="22"/>
      <c r="O151" s="2" t="s">
        <v>862</v>
      </c>
      <c r="R151" s="161">
        <f t="shared" si="37"/>
        <v>0</v>
      </c>
      <c r="S151" s="161">
        <f t="shared" si="38"/>
        <v>0</v>
      </c>
      <c r="T151" s="161">
        <f t="shared" si="39"/>
        <v>0</v>
      </c>
    </row>
    <row r="152" spans="1:20" ht="27" x14ac:dyDescent="0.25">
      <c r="A152" s="161">
        <f t="shared" si="36"/>
        <v>0</v>
      </c>
      <c r="B152" s="64">
        <v>2241</v>
      </c>
      <c r="C152" s="64" t="s">
        <v>7</v>
      </c>
      <c r="D152" s="64">
        <v>4</v>
      </c>
      <c r="E152" s="64">
        <v>1</v>
      </c>
      <c r="F152" s="71" t="s">
        <v>214</v>
      </c>
      <c r="G152" s="64"/>
      <c r="H152" s="22"/>
      <c r="I152" s="22"/>
      <c r="J152" s="22"/>
      <c r="K152" s="22"/>
      <c r="L152" s="22"/>
      <c r="M152" s="22"/>
      <c r="N152" s="22"/>
      <c r="O152" s="2" t="s">
        <v>862</v>
      </c>
      <c r="R152" s="161">
        <f t="shared" si="37"/>
        <v>0</v>
      </c>
      <c r="S152" s="161">
        <f t="shared" si="38"/>
        <v>0</v>
      </c>
      <c r="T152" s="161">
        <f t="shared" si="39"/>
        <v>0</v>
      </c>
    </row>
    <row r="153" spans="1:20" x14ac:dyDescent="0.25">
      <c r="A153" s="161">
        <f t="shared" si="36"/>
        <v>0</v>
      </c>
      <c r="B153" s="64"/>
      <c r="C153" s="64"/>
      <c r="D153" s="64"/>
      <c r="E153" s="64"/>
      <c r="F153" s="71" t="s">
        <v>155</v>
      </c>
      <c r="G153" s="64"/>
      <c r="H153" s="22"/>
      <c r="I153" s="22"/>
      <c r="J153" s="22"/>
      <c r="K153" s="22"/>
      <c r="L153" s="22"/>
      <c r="M153" s="22"/>
      <c r="N153" s="22"/>
      <c r="O153" s="2" t="s">
        <v>862</v>
      </c>
      <c r="R153" s="161">
        <f t="shared" si="37"/>
        <v>0</v>
      </c>
      <c r="S153" s="161">
        <f t="shared" si="38"/>
        <v>0</v>
      </c>
      <c r="T153" s="161">
        <f t="shared" si="39"/>
        <v>0</v>
      </c>
    </row>
    <row r="154" spans="1:20" x14ac:dyDescent="0.25">
      <c r="A154" s="161">
        <f t="shared" si="36"/>
        <v>2400</v>
      </c>
      <c r="B154" s="64">
        <v>2250</v>
      </c>
      <c r="C154" s="64" t="s">
        <v>7</v>
      </c>
      <c r="D154" s="64">
        <v>5</v>
      </c>
      <c r="E154" s="64">
        <v>0</v>
      </c>
      <c r="F154" s="71" t="s">
        <v>215</v>
      </c>
      <c r="G154" s="64"/>
      <c r="H154" s="22">
        <f t="shared" ref="H154:N154" si="40">H156</f>
        <v>2400</v>
      </c>
      <c r="I154" s="22">
        <f t="shared" si="40"/>
        <v>2400</v>
      </c>
      <c r="J154" s="22">
        <f t="shared" si="40"/>
        <v>0</v>
      </c>
      <c r="K154" s="22">
        <f t="shared" si="40"/>
        <v>571.42857142857144</v>
      </c>
      <c r="L154" s="22">
        <f t="shared" si="40"/>
        <v>1161.9047619047619</v>
      </c>
      <c r="M154" s="22">
        <f t="shared" si="40"/>
        <v>1780.952380952381</v>
      </c>
      <c r="N154" s="22">
        <f t="shared" si="40"/>
        <v>2400</v>
      </c>
      <c r="O154" s="2" t="s">
        <v>862</v>
      </c>
      <c r="R154" s="161">
        <f t="shared" si="37"/>
        <v>590.47619047619048</v>
      </c>
      <c r="S154" s="161">
        <f t="shared" si="38"/>
        <v>619.04761904761904</v>
      </c>
      <c r="T154" s="161">
        <f t="shared" si="39"/>
        <v>619.04761904761904</v>
      </c>
    </row>
    <row r="155" spans="1:20" ht="50.25" customHeight="1" x14ac:dyDescent="0.25">
      <c r="A155" s="161">
        <f t="shared" si="36"/>
        <v>0</v>
      </c>
      <c r="B155" s="64"/>
      <c r="C155" s="64"/>
      <c r="D155" s="64"/>
      <c r="E155" s="64"/>
      <c r="F155" s="71" t="s">
        <v>155</v>
      </c>
      <c r="G155" s="64"/>
      <c r="H155" s="22"/>
      <c r="I155" s="22"/>
      <c r="J155" s="22"/>
      <c r="K155" s="22"/>
      <c r="L155" s="22"/>
      <c r="M155" s="22"/>
      <c r="N155" s="22"/>
      <c r="O155" s="2" t="s">
        <v>862</v>
      </c>
      <c r="R155" s="161">
        <f t="shared" si="37"/>
        <v>0</v>
      </c>
      <c r="S155" s="161">
        <f t="shared" si="38"/>
        <v>0</v>
      </c>
      <c r="T155" s="161">
        <f t="shared" si="39"/>
        <v>0</v>
      </c>
    </row>
    <row r="156" spans="1:20" x14ac:dyDescent="0.25">
      <c r="A156" s="161">
        <f t="shared" si="36"/>
        <v>2400</v>
      </c>
      <c r="B156" s="64">
        <v>2251</v>
      </c>
      <c r="C156" s="64" t="s">
        <v>7</v>
      </c>
      <c r="D156" s="64">
        <v>5</v>
      </c>
      <c r="E156" s="64">
        <v>1</v>
      </c>
      <c r="F156" s="71" t="s">
        <v>215</v>
      </c>
      <c r="G156" s="64"/>
      <c r="H156" s="22">
        <f>+H158+H159+H160+H161+H162</f>
        <v>2400</v>
      </c>
      <c r="I156" s="22">
        <f t="shared" ref="I156:N156" si="41">+I158+I159+I160+I161+I162</f>
        <v>2400</v>
      </c>
      <c r="J156" s="22">
        <f t="shared" si="41"/>
        <v>0</v>
      </c>
      <c r="K156" s="22">
        <f t="shared" si="41"/>
        <v>571.42857142857144</v>
      </c>
      <c r="L156" s="22">
        <f t="shared" si="41"/>
        <v>1161.9047619047619</v>
      </c>
      <c r="M156" s="22">
        <f t="shared" si="41"/>
        <v>1780.952380952381</v>
      </c>
      <c r="N156" s="22">
        <f t="shared" si="41"/>
        <v>2400</v>
      </c>
      <c r="O156" s="2" t="s">
        <v>862</v>
      </c>
      <c r="R156" s="161">
        <f t="shared" si="37"/>
        <v>590.47619047619048</v>
      </c>
      <c r="S156" s="161">
        <f t="shared" si="38"/>
        <v>619.04761904761904</v>
      </c>
      <c r="T156" s="161">
        <f t="shared" si="39"/>
        <v>619.04761904761904</v>
      </c>
    </row>
    <row r="157" spans="1:20" ht="40.5" x14ac:dyDescent="0.25">
      <c r="A157" s="161">
        <f t="shared" si="36"/>
        <v>0</v>
      </c>
      <c r="B157" s="64"/>
      <c r="C157" s="64"/>
      <c r="D157" s="64"/>
      <c r="E157" s="64"/>
      <c r="F157" s="71" t="s">
        <v>176</v>
      </c>
      <c r="G157" s="218"/>
      <c r="H157" s="218"/>
      <c r="I157" s="218"/>
      <c r="J157" s="22"/>
      <c r="K157" s="22"/>
      <c r="L157" s="22"/>
      <c r="M157" s="22"/>
      <c r="N157" s="22"/>
      <c r="O157" s="2" t="s">
        <v>862</v>
      </c>
      <c r="R157" s="161">
        <f t="shared" si="37"/>
        <v>0</v>
      </c>
      <c r="S157" s="161">
        <f t="shared" si="38"/>
        <v>0</v>
      </c>
      <c r="T157" s="161">
        <f t="shared" si="39"/>
        <v>0</v>
      </c>
    </row>
    <row r="158" spans="1:20" x14ac:dyDescent="0.25">
      <c r="A158" s="161">
        <f t="shared" si="36"/>
        <v>600</v>
      </c>
      <c r="B158" s="64"/>
      <c r="C158" s="64"/>
      <c r="D158" s="64"/>
      <c r="E158" s="64"/>
      <c r="F158" s="217" t="s">
        <v>412</v>
      </c>
      <c r="G158" s="64">
        <v>4261</v>
      </c>
      <c r="H158" s="22">
        <f>+I158+J158</f>
        <v>600</v>
      </c>
      <c r="I158" s="22">
        <v>600</v>
      </c>
      <c r="J158" s="22"/>
      <c r="K158" s="152">
        <f t="shared" ref="K158:K162" si="42">+H158/252*60</f>
        <v>142.85714285714286</v>
      </c>
      <c r="L158" s="152">
        <f t="shared" ref="L158:L162" si="43">+H158/252*122</f>
        <v>290.47619047619048</v>
      </c>
      <c r="M158" s="152">
        <f t="shared" ref="M158:M162" si="44">+H158/252*187</f>
        <v>445.23809523809524</v>
      </c>
      <c r="N158" s="152">
        <f t="shared" ref="N158:N162" si="45">+H158</f>
        <v>600</v>
      </c>
      <c r="O158" s="2" t="s">
        <v>862</v>
      </c>
      <c r="R158" s="161">
        <f t="shared" si="37"/>
        <v>147.61904761904762</v>
      </c>
      <c r="S158" s="161">
        <f t="shared" si="38"/>
        <v>154.76190476190476</v>
      </c>
      <c r="T158" s="161">
        <f t="shared" si="39"/>
        <v>154.76190476190476</v>
      </c>
    </row>
    <row r="159" spans="1:20" ht="32.25" customHeight="1" x14ac:dyDescent="0.25">
      <c r="A159" s="161">
        <f t="shared" si="36"/>
        <v>800</v>
      </c>
      <c r="B159" s="64"/>
      <c r="C159" s="64"/>
      <c r="D159" s="64"/>
      <c r="E159" s="64"/>
      <c r="F159" s="235" t="s">
        <v>545</v>
      </c>
      <c r="G159" s="64">
        <v>4264</v>
      </c>
      <c r="H159" s="22">
        <f>+I159+J159</f>
        <v>800</v>
      </c>
      <c r="I159" s="22">
        <v>800</v>
      </c>
      <c r="J159" s="22"/>
      <c r="K159" s="152">
        <f t="shared" si="42"/>
        <v>190.47619047619045</v>
      </c>
      <c r="L159" s="152">
        <f t="shared" si="43"/>
        <v>387.30158730158729</v>
      </c>
      <c r="M159" s="152">
        <f t="shared" si="44"/>
        <v>593.65079365079362</v>
      </c>
      <c r="N159" s="152">
        <f t="shared" si="45"/>
        <v>800</v>
      </c>
      <c r="O159" s="2" t="s">
        <v>862</v>
      </c>
      <c r="R159" s="161">
        <f t="shared" si="37"/>
        <v>196.82539682539684</v>
      </c>
      <c r="S159" s="161">
        <f t="shared" si="38"/>
        <v>206.34920634920633</v>
      </c>
      <c r="T159" s="161">
        <f t="shared" si="39"/>
        <v>206.34920634920638</v>
      </c>
    </row>
    <row r="160" spans="1:20" x14ac:dyDescent="0.25">
      <c r="A160" s="161">
        <f t="shared" si="36"/>
        <v>0</v>
      </c>
      <c r="B160" s="64"/>
      <c r="C160" s="64"/>
      <c r="D160" s="64"/>
      <c r="E160" s="64"/>
      <c r="F160" s="71" t="s">
        <v>747</v>
      </c>
      <c r="G160" s="64" t="s">
        <v>50</v>
      </c>
      <c r="H160" s="22">
        <f>+I160+J160</f>
        <v>0</v>
      </c>
      <c r="I160" s="22"/>
      <c r="J160" s="22"/>
      <c r="K160" s="152">
        <f t="shared" si="42"/>
        <v>0</v>
      </c>
      <c r="L160" s="152">
        <f t="shared" si="43"/>
        <v>0</v>
      </c>
      <c r="M160" s="152">
        <f t="shared" si="44"/>
        <v>0</v>
      </c>
      <c r="N160" s="152">
        <f t="shared" si="45"/>
        <v>0</v>
      </c>
      <c r="O160" s="2" t="s">
        <v>862</v>
      </c>
      <c r="R160" s="161">
        <f t="shared" si="37"/>
        <v>0</v>
      </c>
      <c r="S160" s="161">
        <f t="shared" si="38"/>
        <v>0</v>
      </c>
      <c r="T160" s="161">
        <f t="shared" si="39"/>
        <v>0</v>
      </c>
    </row>
    <row r="161" spans="1:20" ht="27" x14ac:dyDescent="0.25">
      <c r="A161" s="161">
        <f t="shared" si="36"/>
        <v>0</v>
      </c>
      <c r="B161" s="64"/>
      <c r="C161" s="64"/>
      <c r="D161" s="64"/>
      <c r="E161" s="64"/>
      <c r="F161" s="71" t="s">
        <v>554</v>
      </c>
      <c r="G161" s="64" t="s">
        <v>61</v>
      </c>
      <c r="H161" s="22"/>
      <c r="I161" s="22"/>
      <c r="J161" s="22"/>
      <c r="K161" s="152">
        <f t="shared" si="42"/>
        <v>0</v>
      </c>
      <c r="L161" s="152">
        <f t="shared" si="43"/>
        <v>0</v>
      </c>
      <c r="M161" s="152">
        <f t="shared" si="44"/>
        <v>0</v>
      </c>
      <c r="N161" s="152">
        <f t="shared" si="45"/>
        <v>0</v>
      </c>
      <c r="O161" s="2" t="s">
        <v>862</v>
      </c>
      <c r="R161" s="161">
        <f t="shared" si="37"/>
        <v>0</v>
      </c>
      <c r="S161" s="161">
        <f t="shared" si="38"/>
        <v>0</v>
      </c>
      <c r="T161" s="161">
        <f t="shared" si="39"/>
        <v>0</v>
      </c>
    </row>
    <row r="162" spans="1:20" x14ac:dyDescent="0.25">
      <c r="A162" s="161">
        <f t="shared" si="36"/>
        <v>1000</v>
      </c>
      <c r="B162" s="64"/>
      <c r="C162" s="64"/>
      <c r="D162" s="64"/>
      <c r="E162" s="64"/>
      <c r="F162" s="71" t="s">
        <v>165</v>
      </c>
      <c r="G162" s="64" t="s">
        <v>40</v>
      </c>
      <c r="H162" s="22">
        <f>+I162+J162</f>
        <v>1000</v>
      </c>
      <c r="I162" s="22">
        <v>1000</v>
      </c>
      <c r="J162" s="22"/>
      <c r="K162" s="152">
        <f t="shared" si="42"/>
        <v>238.0952380952381</v>
      </c>
      <c r="L162" s="152">
        <f t="shared" si="43"/>
        <v>484.12698412698415</v>
      </c>
      <c r="M162" s="152">
        <f t="shared" si="44"/>
        <v>742.06349206349205</v>
      </c>
      <c r="N162" s="152">
        <f t="shared" si="45"/>
        <v>1000</v>
      </c>
      <c r="O162" s="2" t="s">
        <v>862</v>
      </c>
      <c r="R162" s="161">
        <f t="shared" si="37"/>
        <v>246.03174603174605</v>
      </c>
      <c r="S162" s="161">
        <f t="shared" si="38"/>
        <v>257.93650793650789</v>
      </c>
      <c r="T162" s="161">
        <f t="shared" si="39"/>
        <v>257.93650793650795</v>
      </c>
    </row>
    <row r="163" spans="1:20" ht="27" customHeight="1" x14ac:dyDescent="0.25">
      <c r="A163" s="161">
        <f t="shared" si="36"/>
        <v>0</v>
      </c>
      <c r="B163" s="64">
        <v>2300</v>
      </c>
      <c r="C163" s="64" t="s">
        <v>8</v>
      </c>
      <c r="D163" s="64">
        <v>0</v>
      </c>
      <c r="E163" s="64">
        <v>0</v>
      </c>
      <c r="F163" s="71" t="s">
        <v>216</v>
      </c>
      <c r="G163" s="64"/>
      <c r="H163" s="22"/>
      <c r="I163" s="22"/>
      <c r="J163" s="22"/>
      <c r="K163" s="22"/>
      <c r="L163" s="22"/>
      <c r="M163" s="22"/>
      <c r="N163" s="22"/>
      <c r="O163" s="2" t="s">
        <v>862</v>
      </c>
      <c r="R163" s="161">
        <f t="shared" si="37"/>
        <v>0</v>
      </c>
      <c r="S163" s="161">
        <f t="shared" si="38"/>
        <v>0</v>
      </c>
      <c r="T163" s="161">
        <f t="shared" si="39"/>
        <v>0</v>
      </c>
    </row>
    <row r="164" spans="1:20" x14ac:dyDescent="0.25">
      <c r="A164" s="161">
        <f t="shared" si="36"/>
        <v>0</v>
      </c>
      <c r="B164" s="64"/>
      <c r="C164" s="64"/>
      <c r="D164" s="64"/>
      <c r="E164" s="64"/>
      <c r="F164" s="71" t="s">
        <v>153</v>
      </c>
      <c r="G164" s="64"/>
      <c r="H164" s="22"/>
      <c r="I164" s="22"/>
      <c r="J164" s="22"/>
      <c r="K164" s="22"/>
      <c r="L164" s="22"/>
      <c r="M164" s="22"/>
      <c r="N164" s="22"/>
      <c r="O164" s="2" t="s">
        <v>862</v>
      </c>
      <c r="R164" s="161">
        <f t="shared" si="37"/>
        <v>0</v>
      </c>
      <c r="S164" s="161">
        <f t="shared" si="38"/>
        <v>0</v>
      </c>
      <c r="T164" s="161">
        <f t="shared" si="39"/>
        <v>0</v>
      </c>
    </row>
    <row r="165" spans="1:20" ht="21" customHeight="1" x14ac:dyDescent="0.25">
      <c r="A165" s="161">
        <f t="shared" si="36"/>
        <v>0</v>
      </c>
      <c r="B165" s="64">
        <v>2310</v>
      </c>
      <c r="C165" s="64" t="s">
        <v>8</v>
      </c>
      <c r="D165" s="64">
        <v>1</v>
      </c>
      <c r="E165" s="64">
        <v>0</v>
      </c>
      <c r="F165" s="71" t="s">
        <v>217</v>
      </c>
      <c r="G165" s="64"/>
      <c r="H165" s="22"/>
      <c r="I165" s="22"/>
      <c r="J165" s="22"/>
      <c r="K165" s="22"/>
      <c r="L165" s="22"/>
      <c r="M165" s="22"/>
      <c r="N165" s="22"/>
      <c r="O165" s="2" t="s">
        <v>862</v>
      </c>
      <c r="R165" s="161">
        <f t="shared" si="37"/>
        <v>0</v>
      </c>
      <c r="S165" s="161">
        <f t="shared" si="38"/>
        <v>0</v>
      </c>
      <c r="T165" s="161">
        <f t="shared" si="39"/>
        <v>0</v>
      </c>
    </row>
    <row r="166" spans="1:20" ht="50.25" customHeight="1" x14ac:dyDescent="0.25">
      <c r="A166" s="161">
        <f t="shared" si="36"/>
        <v>0</v>
      </c>
      <c r="B166" s="64"/>
      <c r="C166" s="64"/>
      <c r="D166" s="64"/>
      <c r="E166" s="64"/>
      <c r="F166" s="71" t="s">
        <v>155</v>
      </c>
      <c r="G166" s="64"/>
      <c r="H166" s="22"/>
      <c r="I166" s="22"/>
      <c r="J166" s="22"/>
      <c r="K166" s="22"/>
      <c r="L166" s="22"/>
      <c r="M166" s="22"/>
      <c r="N166" s="22"/>
      <c r="O166" s="2" t="s">
        <v>862</v>
      </c>
      <c r="R166" s="161">
        <f t="shared" si="37"/>
        <v>0</v>
      </c>
      <c r="S166" s="161">
        <f t="shared" si="38"/>
        <v>0</v>
      </c>
      <c r="T166" s="161">
        <f t="shared" si="39"/>
        <v>0</v>
      </c>
    </row>
    <row r="167" spans="1:20" x14ac:dyDescent="0.25">
      <c r="A167" s="161">
        <f t="shared" si="36"/>
        <v>0</v>
      </c>
      <c r="B167" s="64">
        <v>2311</v>
      </c>
      <c r="C167" s="64" t="s">
        <v>8</v>
      </c>
      <c r="D167" s="64">
        <v>1</v>
      </c>
      <c r="E167" s="64">
        <v>1</v>
      </c>
      <c r="F167" s="71" t="s">
        <v>218</v>
      </c>
      <c r="G167" s="64"/>
      <c r="H167" s="22"/>
      <c r="I167" s="22"/>
      <c r="J167" s="22"/>
      <c r="K167" s="22"/>
      <c r="L167" s="22"/>
      <c r="M167" s="22"/>
      <c r="N167" s="22"/>
      <c r="O167" s="2" t="s">
        <v>862</v>
      </c>
      <c r="R167" s="161">
        <f t="shared" si="37"/>
        <v>0</v>
      </c>
      <c r="S167" s="161">
        <f t="shared" si="38"/>
        <v>0</v>
      </c>
      <c r="T167" s="161">
        <f t="shared" si="39"/>
        <v>0</v>
      </c>
    </row>
    <row r="168" spans="1:20" ht="40.5" x14ac:dyDescent="0.25">
      <c r="A168" s="161">
        <f t="shared" si="36"/>
        <v>0</v>
      </c>
      <c r="B168" s="64"/>
      <c r="C168" s="64"/>
      <c r="D168" s="64"/>
      <c r="E168" s="64"/>
      <c r="F168" s="71" t="s">
        <v>176</v>
      </c>
      <c r="G168" s="64"/>
      <c r="H168" s="22"/>
      <c r="I168" s="22"/>
      <c r="J168" s="22"/>
      <c r="K168" s="22"/>
      <c r="L168" s="22"/>
      <c r="M168" s="22"/>
      <c r="N168" s="22"/>
      <c r="O168" s="2" t="s">
        <v>862</v>
      </c>
      <c r="R168" s="161">
        <f t="shared" si="37"/>
        <v>0</v>
      </c>
      <c r="S168" s="161">
        <f t="shared" si="38"/>
        <v>0</v>
      </c>
      <c r="T168" s="161">
        <f t="shared" si="39"/>
        <v>0</v>
      </c>
    </row>
    <row r="169" spans="1:20" x14ac:dyDescent="0.25">
      <c r="A169" s="161">
        <f t="shared" si="36"/>
        <v>0</v>
      </c>
      <c r="B169" s="64"/>
      <c r="C169" s="64"/>
      <c r="D169" s="64"/>
      <c r="E169" s="64"/>
      <c r="F169" s="71" t="s">
        <v>177</v>
      </c>
      <c r="G169" s="64"/>
      <c r="H169" s="22"/>
      <c r="I169" s="22"/>
      <c r="J169" s="22"/>
      <c r="K169" s="22"/>
      <c r="L169" s="22"/>
      <c r="M169" s="22"/>
      <c r="N169" s="22"/>
      <c r="O169" s="2" t="s">
        <v>862</v>
      </c>
      <c r="R169" s="161">
        <f t="shared" si="37"/>
        <v>0</v>
      </c>
      <c r="S169" s="161">
        <f t="shared" si="38"/>
        <v>0</v>
      </c>
      <c r="T169" s="161">
        <f t="shared" si="39"/>
        <v>0</v>
      </c>
    </row>
    <row r="170" spans="1:20" ht="48" customHeight="1" x14ac:dyDescent="0.25">
      <c r="A170" s="161">
        <f t="shared" si="36"/>
        <v>0</v>
      </c>
      <c r="B170" s="64"/>
      <c r="C170" s="64"/>
      <c r="D170" s="64"/>
      <c r="E170" s="64"/>
      <c r="F170" s="71" t="s">
        <v>177</v>
      </c>
      <c r="G170" s="64"/>
      <c r="H170" s="22"/>
      <c r="I170" s="22"/>
      <c r="J170" s="22"/>
      <c r="K170" s="22"/>
      <c r="L170" s="22"/>
      <c r="M170" s="22"/>
      <c r="N170" s="22"/>
      <c r="O170" s="2" t="s">
        <v>862</v>
      </c>
      <c r="R170" s="161">
        <f t="shared" si="37"/>
        <v>0</v>
      </c>
      <c r="S170" s="161">
        <f t="shared" si="38"/>
        <v>0</v>
      </c>
      <c r="T170" s="161">
        <f t="shared" si="39"/>
        <v>0</v>
      </c>
    </row>
    <row r="171" spans="1:20" x14ac:dyDescent="0.25">
      <c r="A171" s="161">
        <f t="shared" si="36"/>
        <v>0</v>
      </c>
      <c r="B171" s="64">
        <v>2312</v>
      </c>
      <c r="C171" s="64" t="s">
        <v>8</v>
      </c>
      <c r="D171" s="64">
        <v>1</v>
      </c>
      <c r="E171" s="64">
        <v>2</v>
      </c>
      <c r="F171" s="71" t="s">
        <v>219</v>
      </c>
      <c r="G171" s="64"/>
      <c r="H171" s="22"/>
      <c r="I171" s="22"/>
      <c r="J171" s="22"/>
      <c r="K171" s="22"/>
      <c r="L171" s="22"/>
      <c r="M171" s="22"/>
      <c r="N171" s="22"/>
      <c r="O171" s="2" t="s">
        <v>862</v>
      </c>
      <c r="R171" s="161">
        <f t="shared" si="37"/>
        <v>0</v>
      </c>
      <c r="S171" s="161">
        <f t="shared" si="38"/>
        <v>0</v>
      </c>
      <c r="T171" s="161">
        <f t="shared" si="39"/>
        <v>0</v>
      </c>
    </row>
    <row r="172" spans="1:20" ht="40.5" x14ac:dyDescent="0.25">
      <c r="A172" s="161">
        <f t="shared" si="36"/>
        <v>0</v>
      </c>
      <c r="B172" s="64"/>
      <c r="C172" s="64"/>
      <c r="D172" s="64"/>
      <c r="E172" s="64"/>
      <c r="F172" s="71" t="s">
        <v>176</v>
      </c>
      <c r="G172" s="64"/>
      <c r="H172" s="22"/>
      <c r="I172" s="22"/>
      <c r="J172" s="22"/>
      <c r="K172" s="22"/>
      <c r="L172" s="22"/>
      <c r="M172" s="22"/>
      <c r="N172" s="22"/>
      <c r="O172" s="2" t="s">
        <v>862</v>
      </c>
      <c r="R172" s="161">
        <f t="shared" si="37"/>
        <v>0</v>
      </c>
      <c r="S172" s="161">
        <f t="shared" si="38"/>
        <v>0</v>
      </c>
      <c r="T172" s="161">
        <f t="shared" si="39"/>
        <v>0</v>
      </c>
    </row>
    <row r="173" spans="1:20" x14ac:dyDescent="0.25">
      <c r="A173" s="161">
        <f t="shared" si="36"/>
        <v>0</v>
      </c>
      <c r="B173" s="64"/>
      <c r="C173" s="64"/>
      <c r="D173" s="64"/>
      <c r="E173" s="64"/>
      <c r="F173" s="71" t="s">
        <v>177</v>
      </c>
      <c r="G173" s="64"/>
      <c r="H173" s="22"/>
      <c r="I173" s="22"/>
      <c r="J173" s="22"/>
      <c r="K173" s="22"/>
      <c r="L173" s="22"/>
      <c r="M173" s="22"/>
      <c r="N173" s="22"/>
      <c r="O173" s="2" t="s">
        <v>862</v>
      </c>
      <c r="R173" s="161">
        <f t="shared" si="37"/>
        <v>0</v>
      </c>
      <c r="S173" s="161">
        <f t="shared" si="38"/>
        <v>0</v>
      </c>
      <c r="T173" s="161">
        <f t="shared" si="39"/>
        <v>0</v>
      </c>
    </row>
    <row r="174" spans="1:20" ht="50.25" customHeight="1" x14ac:dyDescent="0.25">
      <c r="A174" s="161">
        <f t="shared" si="36"/>
        <v>0</v>
      </c>
      <c r="B174" s="64"/>
      <c r="C174" s="64"/>
      <c r="D174" s="64"/>
      <c r="E174" s="64"/>
      <c r="F174" s="71" t="s">
        <v>177</v>
      </c>
      <c r="G174" s="64"/>
      <c r="H174" s="22"/>
      <c r="I174" s="22"/>
      <c r="J174" s="22"/>
      <c r="K174" s="22"/>
      <c r="L174" s="22"/>
      <c r="M174" s="22"/>
      <c r="N174" s="22"/>
      <c r="O174" s="2" t="s">
        <v>862</v>
      </c>
      <c r="R174" s="161">
        <f t="shared" si="37"/>
        <v>0</v>
      </c>
      <c r="S174" s="161">
        <f t="shared" si="38"/>
        <v>0</v>
      </c>
      <c r="T174" s="161">
        <f t="shared" si="39"/>
        <v>0</v>
      </c>
    </row>
    <row r="175" spans="1:20" x14ac:dyDescent="0.25">
      <c r="A175" s="161">
        <f t="shared" si="36"/>
        <v>0</v>
      </c>
      <c r="B175" s="64">
        <v>2313</v>
      </c>
      <c r="C175" s="64" t="s">
        <v>8</v>
      </c>
      <c r="D175" s="64">
        <v>1</v>
      </c>
      <c r="E175" s="64">
        <v>3</v>
      </c>
      <c r="F175" s="71" t="s">
        <v>220</v>
      </c>
      <c r="G175" s="64"/>
      <c r="H175" s="22"/>
      <c r="I175" s="22"/>
      <c r="J175" s="22"/>
      <c r="K175" s="22"/>
      <c r="L175" s="22"/>
      <c r="M175" s="22"/>
      <c r="N175" s="22"/>
      <c r="O175" s="2" t="s">
        <v>862</v>
      </c>
      <c r="R175" s="161">
        <f t="shared" si="37"/>
        <v>0</v>
      </c>
      <c r="S175" s="161">
        <f t="shared" si="38"/>
        <v>0</v>
      </c>
      <c r="T175" s="161">
        <f t="shared" si="39"/>
        <v>0</v>
      </c>
    </row>
    <row r="176" spans="1:20" ht="40.5" x14ac:dyDescent="0.25">
      <c r="A176" s="161">
        <f t="shared" si="36"/>
        <v>0</v>
      </c>
      <c r="B176" s="64"/>
      <c r="C176" s="64"/>
      <c r="D176" s="64"/>
      <c r="E176" s="64"/>
      <c r="F176" s="71" t="s">
        <v>176</v>
      </c>
      <c r="G176" s="64"/>
      <c r="H176" s="22"/>
      <c r="I176" s="22"/>
      <c r="J176" s="22"/>
      <c r="K176" s="22"/>
      <c r="L176" s="22"/>
      <c r="M176" s="22"/>
      <c r="N176" s="22"/>
      <c r="O176" s="2" t="s">
        <v>862</v>
      </c>
      <c r="R176" s="161">
        <f t="shared" si="37"/>
        <v>0</v>
      </c>
      <c r="S176" s="161">
        <f t="shared" si="38"/>
        <v>0</v>
      </c>
      <c r="T176" s="161">
        <f t="shared" si="39"/>
        <v>0</v>
      </c>
    </row>
    <row r="177" spans="1:20" x14ac:dyDescent="0.25">
      <c r="A177" s="161">
        <f t="shared" si="36"/>
        <v>0</v>
      </c>
      <c r="B177" s="64"/>
      <c r="C177" s="64"/>
      <c r="D177" s="64"/>
      <c r="E177" s="64"/>
      <c r="F177" s="71" t="s">
        <v>177</v>
      </c>
      <c r="G177" s="64"/>
      <c r="H177" s="22"/>
      <c r="I177" s="22"/>
      <c r="J177" s="22"/>
      <c r="K177" s="22"/>
      <c r="L177" s="22"/>
      <c r="M177" s="22"/>
      <c r="N177" s="22"/>
      <c r="O177" s="2" t="s">
        <v>862</v>
      </c>
      <c r="R177" s="161">
        <f t="shared" si="37"/>
        <v>0</v>
      </c>
      <c r="S177" s="161">
        <f t="shared" si="38"/>
        <v>0</v>
      </c>
      <c r="T177" s="161">
        <f t="shared" si="39"/>
        <v>0</v>
      </c>
    </row>
    <row r="178" spans="1:20" x14ac:dyDescent="0.25">
      <c r="A178" s="161">
        <f t="shared" si="36"/>
        <v>0</v>
      </c>
      <c r="B178" s="64"/>
      <c r="C178" s="64"/>
      <c r="D178" s="64"/>
      <c r="E178" s="64"/>
      <c r="F178" s="71" t="s">
        <v>177</v>
      </c>
      <c r="G178" s="64"/>
      <c r="H178" s="22"/>
      <c r="I178" s="22"/>
      <c r="J178" s="22"/>
      <c r="K178" s="22"/>
      <c r="L178" s="22"/>
      <c r="M178" s="22"/>
      <c r="N178" s="22"/>
      <c r="O178" s="2" t="s">
        <v>862</v>
      </c>
      <c r="R178" s="161">
        <f t="shared" si="37"/>
        <v>0</v>
      </c>
      <c r="S178" s="161">
        <f t="shared" si="38"/>
        <v>0</v>
      </c>
      <c r="T178" s="161">
        <f t="shared" si="39"/>
        <v>0</v>
      </c>
    </row>
    <row r="179" spans="1:20" x14ac:dyDescent="0.25">
      <c r="A179" s="161">
        <f t="shared" si="36"/>
        <v>0</v>
      </c>
      <c r="B179" s="64">
        <v>2320</v>
      </c>
      <c r="C179" s="64" t="s">
        <v>8</v>
      </c>
      <c r="D179" s="64">
        <v>2</v>
      </c>
      <c r="E179" s="64">
        <v>0</v>
      </c>
      <c r="F179" s="71" t="s">
        <v>221</v>
      </c>
      <c r="G179" s="64"/>
      <c r="H179" s="22"/>
      <c r="I179" s="22"/>
      <c r="J179" s="22"/>
      <c r="K179" s="22"/>
      <c r="L179" s="22"/>
      <c r="M179" s="22"/>
      <c r="N179" s="22"/>
      <c r="O179" s="2" t="s">
        <v>862</v>
      </c>
      <c r="R179" s="161">
        <f t="shared" si="37"/>
        <v>0</v>
      </c>
      <c r="S179" s="161">
        <f t="shared" si="38"/>
        <v>0</v>
      </c>
      <c r="T179" s="161">
        <f t="shared" si="39"/>
        <v>0</v>
      </c>
    </row>
    <row r="180" spans="1:20" ht="54.75" customHeight="1" x14ac:dyDescent="0.25">
      <c r="A180" s="161">
        <f t="shared" si="36"/>
        <v>0</v>
      </c>
      <c r="B180" s="64"/>
      <c r="C180" s="64"/>
      <c r="D180" s="64"/>
      <c r="E180" s="64"/>
      <c r="F180" s="71" t="s">
        <v>155</v>
      </c>
      <c r="G180" s="64"/>
      <c r="H180" s="22"/>
      <c r="I180" s="22"/>
      <c r="J180" s="22"/>
      <c r="K180" s="22"/>
      <c r="L180" s="22"/>
      <c r="M180" s="22"/>
      <c r="N180" s="22"/>
      <c r="O180" s="2" t="s">
        <v>862</v>
      </c>
      <c r="R180" s="161">
        <f t="shared" si="37"/>
        <v>0</v>
      </c>
      <c r="S180" s="161">
        <f t="shared" si="38"/>
        <v>0</v>
      </c>
      <c r="T180" s="161">
        <f t="shared" si="39"/>
        <v>0</v>
      </c>
    </row>
    <row r="181" spans="1:20" x14ac:dyDescent="0.25">
      <c r="A181" s="161">
        <f t="shared" si="36"/>
        <v>0</v>
      </c>
      <c r="B181" s="64">
        <v>2321</v>
      </c>
      <c r="C181" s="64" t="s">
        <v>8</v>
      </c>
      <c r="D181" s="64">
        <v>2</v>
      </c>
      <c r="E181" s="64">
        <v>1</v>
      </c>
      <c r="F181" s="71" t="s">
        <v>222</v>
      </c>
      <c r="G181" s="64"/>
      <c r="H181" s="22"/>
      <c r="I181" s="22"/>
      <c r="J181" s="22"/>
      <c r="K181" s="22"/>
      <c r="L181" s="22"/>
      <c r="M181" s="22"/>
      <c r="N181" s="22"/>
      <c r="O181" s="2" t="s">
        <v>862</v>
      </c>
      <c r="R181" s="161">
        <f t="shared" si="37"/>
        <v>0</v>
      </c>
      <c r="S181" s="161">
        <f t="shared" si="38"/>
        <v>0</v>
      </c>
      <c r="T181" s="161">
        <f t="shared" si="39"/>
        <v>0</v>
      </c>
    </row>
    <row r="182" spans="1:20" ht="40.5" x14ac:dyDescent="0.25">
      <c r="A182" s="161">
        <f t="shared" si="36"/>
        <v>0</v>
      </c>
      <c r="B182" s="64"/>
      <c r="C182" s="64"/>
      <c r="D182" s="64"/>
      <c r="E182" s="64"/>
      <c r="F182" s="71" t="s">
        <v>176</v>
      </c>
      <c r="G182" s="64"/>
      <c r="H182" s="22"/>
      <c r="I182" s="22"/>
      <c r="J182" s="22"/>
      <c r="K182" s="22"/>
      <c r="L182" s="22"/>
      <c r="M182" s="22"/>
      <c r="N182" s="22"/>
      <c r="O182" s="2" t="s">
        <v>862</v>
      </c>
      <c r="R182" s="161">
        <f t="shared" si="37"/>
        <v>0</v>
      </c>
      <c r="S182" s="161">
        <f t="shared" si="38"/>
        <v>0</v>
      </c>
      <c r="T182" s="161">
        <f t="shared" si="39"/>
        <v>0</v>
      </c>
    </row>
    <row r="183" spans="1:20" ht="33.75" customHeight="1" x14ac:dyDescent="0.25">
      <c r="A183" s="161">
        <f t="shared" si="36"/>
        <v>0</v>
      </c>
      <c r="B183" s="64"/>
      <c r="C183" s="64"/>
      <c r="D183" s="64"/>
      <c r="E183" s="64"/>
      <c r="F183" s="71" t="s">
        <v>177</v>
      </c>
      <c r="G183" s="64"/>
      <c r="H183" s="22"/>
      <c r="I183" s="22"/>
      <c r="J183" s="22"/>
      <c r="K183" s="22"/>
      <c r="L183" s="22"/>
      <c r="M183" s="22"/>
      <c r="N183" s="22"/>
      <c r="O183" s="2" t="s">
        <v>862</v>
      </c>
      <c r="R183" s="161">
        <f t="shared" si="37"/>
        <v>0</v>
      </c>
      <c r="S183" s="161">
        <f t="shared" si="38"/>
        <v>0</v>
      </c>
      <c r="T183" s="161">
        <f t="shared" si="39"/>
        <v>0</v>
      </c>
    </row>
    <row r="184" spans="1:20" x14ac:dyDescent="0.25">
      <c r="A184" s="161">
        <f t="shared" si="36"/>
        <v>0</v>
      </c>
      <c r="B184" s="64"/>
      <c r="C184" s="64"/>
      <c r="D184" s="64"/>
      <c r="E184" s="64"/>
      <c r="F184" s="71" t="s">
        <v>177</v>
      </c>
      <c r="G184" s="64"/>
      <c r="H184" s="22"/>
      <c r="I184" s="22"/>
      <c r="J184" s="22"/>
      <c r="K184" s="22"/>
      <c r="L184" s="22"/>
      <c r="M184" s="22"/>
      <c r="N184" s="22"/>
      <c r="O184" s="2" t="s">
        <v>862</v>
      </c>
      <c r="R184" s="161">
        <f t="shared" si="37"/>
        <v>0</v>
      </c>
      <c r="S184" s="161">
        <f t="shared" si="38"/>
        <v>0</v>
      </c>
      <c r="T184" s="161">
        <f t="shared" si="39"/>
        <v>0</v>
      </c>
    </row>
    <row r="185" spans="1:20" ht="27" x14ac:dyDescent="0.25">
      <c r="A185" s="161">
        <f t="shared" si="36"/>
        <v>0</v>
      </c>
      <c r="B185" s="64">
        <v>2330</v>
      </c>
      <c r="C185" s="64" t="s">
        <v>8</v>
      </c>
      <c r="D185" s="64">
        <v>3</v>
      </c>
      <c r="E185" s="64">
        <v>0</v>
      </c>
      <c r="F185" s="71" t="s">
        <v>223</v>
      </c>
      <c r="G185" s="64"/>
      <c r="H185" s="22"/>
      <c r="I185" s="22"/>
      <c r="J185" s="22"/>
      <c r="K185" s="22"/>
      <c r="L185" s="22"/>
      <c r="M185" s="22"/>
      <c r="N185" s="22"/>
      <c r="O185" s="2" t="s">
        <v>862</v>
      </c>
      <c r="R185" s="161">
        <f t="shared" si="37"/>
        <v>0</v>
      </c>
      <c r="S185" s="161">
        <f t="shared" si="38"/>
        <v>0</v>
      </c>
      <c r="T185" s="161">
        <f t="shared" si="39"/>
        <v>0</v>
      </c>
    </row>
    <row r="186" spans="1:20" ht="48.75" customHeight="1" x14ac:dyDescent="0.25">
      <c r="A186" s="161">
        <f t="shared" si="36"/>
        <v>0</v>
      </c>
      <c r="B186" s="64"/>
      <c r="C186" s="64"/>
      <c r="D186" s="64"/>
      <c r="E186" s="64"/>
      <c r="F186" s="71" t="s">
        <v>155</v>
      </c>
      <c r="G186" s="64"/>
      <c r="H186" s="22"/>
      <c r="I186" s="22"/>
      <c r="J186" s="22"/>
      <c r="K186" s="22"/>
      <c r="L186" s="22"/>
      <c r="M186" s="22"/>
      <c r="N186" s="22"/>
      <c r="O186" s="2" t="s">
        <v>862</v>
      </c>
      <c r="R186" s="161">
        <f t="shared" si="37"/>
        <v>0</v>
      </c>
      <c r="S186" s="161">
        <f t="shared" si="38"/>
        <v>0</v>
      </c>
      <c r="T186" s="161">
        <f t="shared" si="39"/>
        <v>0</v>
      </c>
    </row>
    <row r="187" spans="1:20" x14ac:dyDescent="0.25">
      <c r="A187" s="161">
        <f t="shared" si="36"/>
        <v>0</v>
      </c>
      <c r="B187" s="64">
        <v>2331</v>
      </c>
      <c r="C187" s="64" t="s">
        <v>8</v>
      </c>
      <c r="D187" s="64">
        <v>3</v>
      </c>
      <c r="E187" s="64">
        <v>1</v>
      </c>
      <c r="F187" s="71" t="s">
        <v>224</v>
      </c>
      <c r="G187" s="64"/>
      <c r="H187" s="22"/>
      <c r="I187" s="22"/>
      <c r="J187" s="22"/>
      <c r="K187" s="22"/>
      <c r="L187" s="22"/>
      <c r="M187" s="22"/>
      <c r="N187" s="22"/>
      <c r="O187" s="2" t="s">
        <v>862</v>
      </c>
      <c r="R187" s="161">
        <f t="shared" si="37"/>
        <v>0</v>
      </c>
      <c r="S187" s="161">
        <f t="shared" si="38"/>
        <v>0</v>
      </c>
      <c r="T187" s="161">
        <f t="shared" si="39"/>
        <v>0</v>
      </c>
    </row>
    <row r="188" spans="1:20" ht="40.5" x14ac:dyDescent="0.25">
      <c r="A188" s="161">
        <f t="shared" si="36"/>
        <v>0</v>
      </c>
      <c r="B188" s="64"/>
      <c r="C188" s="64"/>
      <c r="D188" s="64"/>
      <c r="E188" s="64"/>
      <c r="F188" s="71" t="s">
        <v>176</v>
      </c>
      <c r="G188" s="64"/>
      <c r="H188" s="22"/>
      <c r="I188" s="22"/>
      <c r="J188" s="22"/>
      <c r="K188" s="22"/>
      <c r="L188" s="22"/>
      <c r="M188" s="22"/>
      <c r="N188" s="22"/>
      <c r="O188" s="2" t="s">
        <v>862</v>
      </c>
      <c r="R188" s="161">
        <f t="shared" si="37"/>
        <v>0</v>
      </c>
      <c r="S188" s="161">
        <f t="shared" si="38"/>
        <v>0</v>
      </c>
      <c r="T188" s="161">
        <f t="shared" si="39"/>
        <v>0</v>
      </c>
    </row>
    <row r="189" spans="1:20" x14ac:dyDescent="0.25">
      <c r="A189" s="161">
        <f t="shared" si="36"/>
        <v>0</v>
      </c>
      <c r="B189" s="64"/>
      <c r="C189" s="64"/>
      <c r="D189" s="64"/>
      <c r="E189" s="64"/>
      <c r="F189" s="71" t="s">
        <v>177</v>
      </c>
      <c r="G189" s="64"/>
      <c r="H189" s="22"/>
      <c r="I189" s="22"/>
      <c r="J189" s="22"/>
      <c r="K189" s="22"/>
      <c r="L189" s="22"/>
      <c r="M189" s="22"/>
      <c r="N189" s="22"/>
      <c r="O189" s="2" t="s">
        <v>862</v>
      </c>
      <c r="R189" s="161">
        <f t="shared" si="37"/>
        <v>0</v>
      </c>
      <c r="S189" s="161">
        <f t="shared" si="38"/>
        <v>0</v>
      </c>
      <c r="T189" s="161">
        <f t="shared" si="39"/>
        <v>0</v>
      </c>
    </row>
    <row r="190" spans="1:20" ht="55.5" customHeight="1" x14ac:dyDescent="0.25">
      <c r="A190" s="161">
        <f t="shared" si="36"/>
        <v>0</v>
      </c>
      <c r="B190" s="64"/>
      <c r="C190" s="64"/>
      <c r="D190" s="64"/>
      <c r="E190" s="64"/>
      <c r="F190" s="71" t="s">
        <v>177</v>
      </c>
      <c r="G190" s="64"/>
      <c r="H190" s="22"/>
      <c r="I190" s="22"/>
      <c r="J190" s="22"/>
      <c r="K190" s="22"/>
      <c r="L190" s="22"/>
      <c r="M190" s="22"/>
      <c r="N190" s="22"/>
      <c r="O190" s="2" t="s">
        <v>862</v>
      </c>
      <c r="R190" s="161">
        <f t="shared" si="37"/>
        <v>0</v>
      </c>
      <c r="S190" s="161">
        <f t="shared" si="38"/>
        <v>0</v>
      </c>
      <c r="T190" s="161">
        <f t="shared" si="39"/>
        <v>0</v>
      </c>
    </row>
    <row r="191" spans="1:20" x14ac:dyDescent="0.25">
      <c r="A191" s="161">
        <f t="shared" si="36"/>
        <v>0</v>
      </c>
      <c r="B191" s="64">
        <v>2332</v>
      </c>
      <c r="C191" s="64" t="s">
        <v>8</v>
      </c>
      <c r="D191" s="64">
        <v>3</v>
      </c>
      <c r="E191" s="64">
        <v>2</v>
      </c>
      <c r="F191" s="71" t="s">
        <v>225</v>
      </c>
      <c r="G191" s="64"/>
      <c r="H191" s="22"/>
      <c r="I191" s="22"/>
      <c r="J191" s="22"/>
      <c r="K191" s="22"/>
      <c r="L191" s="22"/>
      <c r="M191" s="22"/>
      <c r="N191" s="22"/>
      <c r="O191" s="2" t="s">
        <v>862</v>
      </c>
      <c r="R191" s="161">
        <f t="shared" si="37"/>
        <v>0</v>
      </c>
      <c r="S191" s="161">
        <f t="shared" si="38"/>
        <v>0</v>
      </c>
      <c r="T191" s="161">
        <f t="shared" si="39"/>
        <v>0</v>
      </c>
    </row>
    <row r="192" spans="1:20" ht="40.5" x14ac:dyDescent="0.25">
      <c r="A192" s="161">
        <f t="shared" si="36"/>
        <v>0</v>
      </c>
      <c r="B192" s="64"/>
      <c r="C192" s="64"/>
      <c r="D192" s="64"/>
      <c r="E192" s="64"/>
      <c r="F192" s="71" t="s">
        <v>176</v>
      </c>
      <c r="G192" s="64"/>
      <c r="H192" s="22"/>
      <c r="I192" s="22"/>
      <c r="J192" s="22"/>
      <c r="K192" s="22"/>
      <c r="L192" s="22"/>
      <c r="M192" s="22"/>
      <c r="N192" s="22"/>
      <c r="O192" s="2" t="s">
        <v>862</v>
      </c>
      <c r="R192" s="161">
        <f t="shared" si="37"/>
        <v>0</v>
      </c>
      <c r="S192" s="161">
        <f t="shared" si="38"/>
        <v>0</v>
      </c>
      <c r="T192" s="161">
        <f t="shared" si="39"/>
        <v>0</v>
      </c>
    </row>
    <row r="193" spans="1:20" x14ac:dyDescent="0.25">
      <c r="A193" s="161">
        <f t="shared" si="36"/>
        <v>0</v>
      </c>
      <c r="B193" s="64"/>
      <c r="C193" s="64"/>
      <c r="D193" s="64"/>
      <c r="E193" s="64"/>
      <c r="F193" s="71" t="s">
        <v>177</v>
      </c>
      <c r="G193" s="64"/>
      <c r="H193" s="22"/>
      <c r="I193" s="22"/>
      <c r="J193" s="22"/>
      <c r="K193" s="22"/>
      <c r="L193" s="22"/>
      <c r="M193" s="22"/>
      <c r="N193" s="22"/>
      <c r="O193" s="2" t="s">
        <v>862</v>
      </c>
      <c r="R193" s="161">
        <f t="shared" si="37"/>
        <v>0</v>
      </c>
      <c r="S193" s="161">
        <f t="shared" si="38"/>
        <v>0</v>
      </c>
      <c r="T193" s="161">
        <f t="shared" si="39"/>
        <v>0</v>
      </c>
    </row>
    <row r="194" spans="1:20" x14ac:dyDescent="0.25">
      <c r="A194" s="161">
        <f t="shared" si="36"/>
        <v>0</v>
      </c>
      <c r="B194" s="64"/>
      <c r="C194" s="64"/>
      <c r="D194" s="64"/>
      <c r="E194" s="64"/>
      <c r="F194" s="71" t="s">
        <v>177</v>
      </c>
      <c r="G194" s="64"/>
      <c r="H194" s="22"/>
      <c r="I194" s="22"/>
      <c r="J194" s="22"/>
      <c r="K194" s="22"/>
      <c r="L194" s="22"/>
      <c r="M194" s="22"/>
      <c r="N194" s="22"/>
      <c r="O194" s="2" t="s">
        <v>862</v>
      </c>
      <c r="R194" s="161">
        <f t="shared" si="37"/>
        <v>0</v>
      </c>
      <c r="S194" s="161">
        <f t="shared" si="38"/>
        <v>0</v>
      </c>
      <c r="T194" s="161">
        <f t="shared" si="39"/>
        <v>0</v>
      </c>
    </row>
    <row r="195" spans="1:20" x14ac:dyDescent="0.25">
      <c r="A195" s="161">
        <f t="shared" si="36"/>
        <v>0</v>
      </c>
      <c r="B195" s="64">
        <v>2340</v>
      </c>
      <c r="C195" s="64" t="s">
        <v>8</v>
      </c>
      <c r="D195" s="64">
        <v>4</v>
      </c>
      <c r="E195" s="64">
        <v>0</v>
      </c>
      <c r="F195" s="71" t="s">
        <v>226</v>
      </c>
      <c r="G195" s="64"/>
      <c r="H195" s="22"/>
      <c r="I195" s="22"/>
      <c r="J195" s="22"/>
      <c r="K195" s="22"/>
      <c r="L195" s="22"/>
      <c r="M195" s="22"/>
      <c r="N195" s="22"/>
      <c r="O195" s="2" t="s">
        <v>862</v>
      </c>
      <c r="R195" s="161">
        <f t="shared" si="37"/>
        <v>0</v>
      </c>
      <c r="S195" s="161">
        <f t="shared" si="38"/>
        <v>0</v>
      </c>
      <c r="T195" s="161">
        <f t="shared" si="39"/>
        <v>0</v>
      </c>
    </row>
    <row r="196" spans="1:20" ht="53.25" customHeight="1" x14ac:dyDescent="0.25">
      <c r="A196" s="161">
        <f t="shared" si="36"/>
        <v>0</v>
      </c>
      <c r="B196" s="64"/>
      <c r="C196" s="64"/>
      <c r="D196" s="64"/>
      <c r="E196" s="64"/>
      <c r="F196" s="71" t="s">
        <v>155</v>
      </c>
      <c r="G196" s="64"/>
      <c r="H196" s="22"/>
      <c r="I196" s="22"/>
      <c r="J196" s="22"/>
      <c r="K196" s="22"/>
      <c r="L196" s="22"/>
      <c r="M196" s="22"/>
      <c r="N196" s="22"/>
      <c r="O196" s="2" t="s">
        <v>862</v>
      </c>
      <c r="R196" s="161">
        <f t="shared" si="37"/>
        <v>0</v>
      </c>
      <c r="S196" s="161">
        <f t="shared" si="38"/>
        <v>0</v>
      </c>
      <c r="T196" s="161">
        <f t="shared" si="39"/>
        <v>0</v>
      </c>
    </row>
    <row r="197" spans="1:20" x14ac:dyDescent="0.25">
      <c r="A197" s="161">
        <f t="shared" si="36"/>
        <v>0</v>
      </c>
      <c r="B197" s="64">
        <v>2341</v>
      </c>
      <c r="C197" s="64" t="s">
        <v>8</v>
      </c>
      <c r="D197" s="64">
        <v>4</v>
      </c>
      <c r="E197" s="64">
        <v>1</v>
      </c>
      <c r="F197" s="71" t="s">
        <v>226</v>
      </c>
      <c r="G197" s="64"/>
      <c r="H197" s="22"/>
      <c r="I197" s="22"/>
      <c r="J197" s="22"/>
      <c r="K197" s="22"/>
      <c r="L197" s="22"/>
      <c r="M197" s="22"/>
      <c r="N197" s="22"/>
      <c r="O197" s="2" t="s">
        <v>862</v>
      </c>
      <c r="R197" s="161">
        <f t="shared" si="37"/>
        <v>0</v>
      </c>
      <c r="S197" s="161">
        <f t="shared" si="38"/>
        <v>0</v>
      </c>
      <c r="T197" s="161">
        <f t="shared" si="39"/>
        <v>0</v>
      </c>
    </row>
    <row r="198" spans="1:20" ht="40.5" x14ac:dyDescent="0.25">
      <c r="A198" s="161">
        <f t="shared" si="36"/>
        <v>0</v>
      </c>
      <c r="B198" s="64"/>
      <c r="C198" s="64"/>
      <c r="D198" s="64"/>
      <c r="E198" s="64"/>
      <c r="F198" s="71" t="s">
        <v>176</v>
      </c>
      <c r="G198" s="64"/>
      <c r="H198" s="22"/>
      <c r="I198" s="22"/>
      <c r="J198" s="22"/>
      <c r="K198" s="22"/>
      <c r="L198" s="22"/>
      <c r="M198" s="22"/>
      <c r="N198" s="22"/>
      <c r="O198" s="2" t="s">
        <v>862</v>
      </c>
      <c r="R198" s="161">
        <f t="shared" si="37"/>
        <v>0</v>
      </c>
      <c r="S198" s="161">
        <f t="shared" si="38"/>
        <v>0</v>
      </c>
      <c r="T198" s="161">
        <f t="shared" si="39"/>
        <v>0</v>
      </c>
    </row>
    <row r="199" spans="1:20" x14ac:dyDescent="0.25">
      <c r="A199" s="161">
        <f t="shared" si="36"/>
        <v>0</v>
      </c>
      <c r="B199" s="64"/>
      <c r="C199" s="64"/>
      <c r="D199" s="64"/>
      <c r="E199" s="64"/>
      <c r="F199" s="71" t="s">
        <v>177</v>
      </c>
      <c r="G199" s="64"/>
      <c r="H199" s="22"/>
      <c r="I199" s="22"/>
      <c r="J199" s="22"/>
      <c r="K199" s="22"/>
      <c r="L199" s="22"/>
      <c r="M199" s="22"/>
      <c r="N199" s="22"/>
      <c r="O199" s="2" t="s">
        <v>862</v>
      </c>
      <c r="R199" s="161">
        <f t="shared" si="37"/>
        <v>0</v>
      </c>
      <c r="S199" s="161">
        <f t="shared" si="38"/>
        <v>0</v>
      </c>
      <c r="T199" s="161">
        <f t="shared" si="39"/>
        <v>0</v>
      </c>
    </row>
    <row r="200" spans="1:20" x14ac:dyDescent="0.25">
      <c r="A200" s="161">
        <f t="shared" si="36"/>
        <v>0</v>
      </c>
      <c r="B200" s="64"/>
      <c r="C200" s="64"/>
      <c r="D200" s="64"/>
      <c r="E200" s="64"/>
      <c r="F200" s="71" t="s">
        <v>177</v>
      </c>
      <c r="G200" s="64"/>
      <c r="H200" s="22"/>
      <c r="I200" s="22"/>
      <c r="J200" s="22"/>
      <c r="K200" s="22"/>
      <c r="L200" s="22"/>
      <c r="M200" s="22"/>
      <c r="N200" s="22"/>
      <c r="O200" s="2" t="s">
        <v>862</v>
      </c>
      <c r="R200" s="161">
        <f t="shared" si="37"/>
        <v>0</v>
      </c>
      <c r="S200" s="161">
        <f t="shared" si="38"/>
        <v>0</v>
      </c>
      <c r="T200" s="161">
        <f t="shared" si="39"/>
        <v>0</v>
      </c>
    </row>
    <row r="201" spans="1:20" x14ac:dyDescent="0.25">
      <c r="A201" s="161">
        <f t="shared" si="36"/>
        <v>0</v>
      </c>
      <c r="B201" s="64">
        <v>2350</v>
      </c>
      <c r="C201" s="64" t="s">
        <v>8</v>
      </c>
      <c r="D201" s="64">
        <v>5</v>
      </c>
      <c r="E201" s="64">
        <v>0</v>
      </c>
      <c r="F201" s="71" t="s">
        <v>227</v>
      </c>
      <c r="G201" s="64"/>
      <c r="H201" s="22"/>
      <c r="I201" s="22"/>
      <c r="J201" s="22"/>
      <c r="K201" s="22"/>
      <c r="L201" s="22"/>
      <c r="M201" s="22"/>
      <c r="N201" s="22"/>
      <c r="O201" s="2" t="s">
        <v>862</v>
      </c>
      <c r="R201" s="161">
        <f t="shared" si="37"/>
        <v>0</v>
      </c>
      <c r="S201" s="161">
        <f t="shared" si="38"/>
        <v>0</v>
      </c>
      <c r="T201" s="161">
        <f t="shared" si="39"/>
        <v>0</v>
      </c>
    </row>
    <row r="202" spans="1:20" ht="54" customHeight="1" x14ac:dyDescent="0.25">
      <c r="A202" s="161">
        <f t="shared" si="36"/>
        <v>0</v>
      </c>
      <c r="B202" s="64"/>
      <c r="C202" s="64"/>
      <c r="D202" s="64"/>
      <c r="E202" s="64"/>
      <c r="F202" s="71" t="s">
        <v>155</v>
      </c>
      <c r="G202" s="64"/>
      <c r="H202" s="22"/>
      <c r="I202" s="22"/>
      <c r="J202" s="22"/>
      <c r="K202" s="22"/>
      <c r="L202" s="22"/>
      <c r="M202" s="22"/>
      <c r="N202" s="22"/>
      <c r="O202" s="2" t="s">
        <v>862</v>
      </c>
      <c r="R202" s="161">
        <f t="shared" si="37"/>
        <v>0</v>
      </c>
      <c r="S202" s="161">
        <f t="shared" si="38"/>
        <v>0</v>
      </c>
      <c r="T202" s="161">
        <f t="shared" si="39"/>
        <v>0</v>
      </c>
    </row>
    <row r="203" spans="1:20" x14ac:dyDescent="0.25">
      <c r="A203" s="161">
        <f t="shared" si="36"/>
        <v>0</v>
      </c>
      <c r="B203" s="64">
        <v>2351</v>
      </c>
      <c r="C203" s="64" t="s">
        <v>8</v>
      </c>
      <c r="D203" s="64">
        <v>5</v>
      </c>
      <c r="E203" s="64">
        <v>1</v>
      </c>
      <c r="F203" s="71" t="s">
        <v>228</v>
      </c>
      <c r="G203" s="64"/>
      <c r="H203" s="22"/>
      <c r="I203" s="22"/>
      <c r="J203" s="22"/>
      <c r="K203" s="22"/>
      <c r="L203" s="22"/>
      <c r="M203" s="22"/>
      <c r="N203" s="22"/>
      <c r="O203" s="2" t="s">
        <v>862</v>
      </c>
      <c r="R203" s="161">
        <f t="shared" si="37"/>
        <v>0</v>
      </c>
      <c r="S203" s="161">
        <f t="shared" si="38"/>
        <v>0</v>
      </c>
      <c r="T203" s="161">
        <f t="shared" si="39"/>
        <v>0</v>
      </c>
    </row>
    <row r="204" spans="1:20" ht="40.5" x14ac:dyDescent="0.25">
      <c r="A204" s="161">
        <f t="shared" si="36"/>
        <v>0</v>
      </c>
      <c r="B204" s="64"/>
      <c r="C204" s="64"/>
      <c r="D204" s="64"/>
      <c r="E204" s="64"/>
      <c r="F204" s="71" t="s">
        <v>176</v>
      </c>
      <c r="G204" s="64"/>
      <c r="H204" s="22"/>
      <c r="I204" s="22"/>
      <c r="J204" s="22"/>
      <c r="K204" s="22"/>
      <c r="L204" s="22"/>
      <c r="M204" s="22"/>
      <c r="N204" s="22"/>
      <c r="O204" s="2" t="s">
        <v>862</v>
      </c>
      <c r="R204" s="161">
        <f t="shared" si="37"/>
        <v>0</v>
      </c>
      <c r="S204" s="161">
        <f t="shared" si="38"/>
        <v>0</v>
      </c>
      <c r="T204" s="161">
        <f t="shared" si="39"/>
        <v>0</v>
      </c>
    </row>
    <row r="205" spans="1:20" ht="56.25" customHeight="1" x14ac:dyDescent="0.25">
      <c r="A205" s="161">
        <f t="shared" si="36"/>
        <v>0</v>
      </c>
      <c r="B205" s="64"/>
      <c r="C205" s="64"/>
      <c r="D205" s="64"/>
      <c r="E205" s="64"/>
      <c r="F205" s="71" t="s">
        <v>177</v>
      </c>
      <c r="G205" s="64"/>
      <c r="H205" s="22"/>
      <c r="I205" s="22"/>
      <c r="J205" s="22"/>
      <c r="K205" s="22"/>
      <c r="L205" s="22"/>
      <c r="M205" s="22"/>
      <c r="N205" s="22"/>
      <c r="O205" s="2" t="s">
        <v>862</v>
      </c>
      <c r="R205" s="161">
        <f t="shared" si="37"/>
        <v>0</v>
      </c>
      <c r="S205" s="161">
        <f t="shared" si="38"/>
        <v>0</v>
      </c>
      <c r="T205" s="161">
        <f t="shared" si="39"/>
        <v>0</v>
      </c>
    </row>
    <row r="206" spans="1:20" x14ac:dyDescent="0.25">
      <c r="A206" s="161">
        <f t="shared" si="36"/>
        <v>0</v>
      </c>
      <c r="B206" s="64"/>
      <c r="C206" s="64"/>
      <c r="D206" s="64"/>
      <c r="E206" s="64"/>
      <c r="F206" s="71" t="s">
        <v>177</v>
      </c>
      <c r="G206" s="64"/>
      <c r="H206" s="22"/>
      <c r="I206" s="22"/>
      <c r="J206" s="22"/>
      <c r="K206" s="22"/>
      <c r="L206" s="22"/>
      <c r="M206" s="22"/>
      <c r="N206" s="22"/>
      <c r="O206" s="2" t="s">
        <v>862</v>
      </c>
      <c r="R206" s="161">
        <f t="shared" si="37"/>
        <v>0</v>
      </c>
      <c r="S206" s="161">
        <f t="shared" si="38"/>
        <v>0</v>
      </c>
      <c r="T206" s="161">
        <f t="shared" si="39"/>
        <v>0</v>
      </c>
    </row>
    <row r="207" spans="1:20" ht="53.25" customHeight="1" x14ac:dyDescent="0.25">
      <c r="A207" s="161">
        <f t="shared" si="36"/>
        <v>0</v>
      </c>
      <c r="B207" s="64">
        <v>2360</v>
      </c>
      <c r="C207" s="64" t="s">
        <v>8</v>
      </c>
      <c r="D207" s="64">
        <v>6</v>
      </c>
      <c r="E207" s="64">
        <v>0</v>
      </c>
      <c r="F207" s="71" t="s">
        <v>229</v>
      </c>
      <c r="G207" s="64"/>
      <c r="H207" s="22"/>
      <c r="I207" s="22"/>
      <c r="J207" s="22"/>
      <c r="K207" s="22"/>
      <c r="L207" s="22"/>
      <c r="M207" s="22"/>
      <c r="N207" s="22"/>
      <c r="O207" s="2" t="s">
        <v>862</v>
      </c>
      <c r="R207" s="161">
        <f t="shared" si="37"/>
        <v>0</v>
      </c>
      <c r="S207" s="161">
        <f t="shared" si="38"/>
        <v>0</v>
      </c>
      <c r="T207" s="161">
        <f t="shared" si="39"/>
        <v>0</v>
      </c>
    </row>
    <row r="208" spans="1:20" ht="51" customHeight="1" x14ac:dyDescent="0.25">
      <c r="A208" s="161">
        <f t="shared" ref="A208:A271" si="46">+H208</f>
        <v>0</v>
      </c>
      <c r="B208" s="64"/>
      <c r="C208" s="64"/>
      <c r="D208" s="64"/>
      <c r="E208" s="64"/>
      <c r="F208" s="71" t="s">
        <v>155</v>
      </c>
      <c r="G208" s="64"/>
      <c r="H208" s="22"/>
      <c r="I208" s="22"/>
      <c r="J208" s="22"/>
      <c r="K208" s="22"/>
      <c r="L208" s="22"/>
      <c r="M208" s="22"/>
      <c r="N208" s="22"/>
      <c r="O208" s="2" t="s">
        <v>862</v>
      </c>
      <c r="R208" s="161">
        <f t="shared" ref="R208:R271" si="47">+L208-K208</f>
        <v>0</v>
      </c>
      <c r="S208" s="161">
        <f t="shared" ref="S208:S271" si="48">+M208-L208</f>
        <v>0</v>
      </c>
      <c r="T208" s="161">
        <f t="shared" ref="T208:T271" si="49">+N208-M208</f>
        <v>0</v>
      </c>
    </row>
    <row r="209" spans="1:23" ht="40.5" x14ac:dyDescent="0.25">
      <c r="A209" s="161">
        <f t="shared" si="46"/>
        <v>0</v>
      </c>
      <c r="B209" s="64">
        <v>2361</v>
      </c>
      <c r="C209" s="64" t="s">
        <v>8</v>
      </c>
      <c r="D209" s="64">
        <v>6</v>
      </c>
      <c r="E209" s="64">
        <v>1</v>
      </c>
      <c r="F209" s="71" t="s">
        <v>229</v>
      </c>
      <c r="G209" s="64"/>
      <c r="H209" s="22"/>
      <c r="I209" s="22"/>
      <c r="J209" s="22"/>
      <c r="K209" s="22"/>
      <c r="L209" s="22"/>
      <c r="M209" s="22"/>
      <c r="N209" s="22"/>
      <c r="O209" s="2" t="s">
        <v>862</v>
      </c>
      <c r="R209" s="161">
        <f t="shared" si="47"/>
        <v>0</v>
      </c>
      <c r="S209" s="161">
        <f t="shared" si="48"/>
        <v>0</v>
      </c>
      <c r="T209" s="161">
        <f t="shared" si="49"/>
        <v>0</v>
      </c>
    </row>
    <row r="210" spans="1:23" ht="40.5" x14ac:dyDescent="0.25">
      <c r="A210" s="161">
        <f t="shared" si="46"/>
        <v>0</v>
      </c>
      <c r="B210" s="64"/>
      <c r="C210" s="64"/>
      <c r="D210" s="64"/>
      <c r="E210" s="64"/>
      <c r="F210" s="71" t="s">
        <v>176</v>
      </c>
      <c r="G210" s="64"/>
      <c r="H210" s="22"/>
      <c r="I210" s="22"/>
      <c r="J210" s="22"/>
      <c r="K210" s="22"/>
      <c r="L210" s="22"/>
      <c r="M210" s="22"/>
      <c r="N210" s="22"/>
      <c r="O210" s="2" t="s">
        <v>862</v>
      </c>
      <c r="R210" s="161">
        <f t="shared" si="47"/>
        <v>0</v>
      </c>
      <c r="S210" s="161">
        <f t="shared" si="48"/>
        <v>0</v>
      </c>
      <c r="T210" s="161">
        <f t="shared" si="49"/>
        <v>0</v>
      </c>
    </row>
    <row r="211" spans="1:23" ht="36" customHeight="1" x14ac:dyDescent="0.25">
      <c r="A211" s="161">
        <f t="shared" si="46"/>
        <v>0</v>
      </c>
      <c r="B211" s="64"/>
      <c r="C211" s="64"/>
      <c r="D211" s="64"/>
      <c r="E211" s="64"/>
      <c r="F211" s="71" t="s">
        <v>177</v>
      </c>
      <c r="G211" s="64"/>
      <c r="H211" s="22"/>
      <c r="I211" s="22"/>
      <c r="J211" s="22"/>
      <c r="K211" s="22"/>
      <c r="L211" s="22"/>
      <c r="M211" s="22"/>
      <c r="N211" s="22"/>
      <c r="O211" s="2" t="s">
        <v>862</v>
      </c>
      <c r="R211" s="161">
        <f t="shared" si="47"/>
        <v>0</v>
      </c>
      <c r="S211" s="161">
        <f t="shared" si="48"/>
        <v>0</v>
      </c>
      <c r="T211" s="161">
        <f t="shared" si="49"/>
        <v>0</v>
      </c>
    </row>
    <row r="212" spans="1:23" x14ac:dyDescent="0.25">
      <c r="A212" s="161">
        <f t="shared" si="46"/>
        <v>0</v>
      </c>
      <c r="B212" s="64"/>
      <c r="C212" s="64"/>
      <c r="D212" s="64"/>
      <c r="E212" s="64"/>
      <c r="F212" s="71" t="s">
        <v>177</v>
      </c>
      <c r="G212" s="64"/>
      <c r="H212" s="22"/>
      <c r="I212" s="22"/>
      <c r="J212" s="22"/>
      <c r="K212" s="22"/>
      <c r="L212" s="22"/>
      <c r="M212" s="22"/>
      <c r="N212" s="22"/>
      <c r="O212" s="2" t="s">
        <v>862</v>
      </c>
      <c r="R212" s="161">
        <f t="shared" si="47"/>
        <v>0</v>
      </c>
      <c r="S212" s="161">
        <f t="shared" si="48"/>
        <v>0</v>
      </c>
      <c r="T212" s="161">
        <f t="shared" si="49"/>
        <v>0</v>
      </c>
    </row>
    <row r="213" spans="1:23" ht="36.75" customHeight="1" x14ac:dyDescent="0.25">
      <c r="A213" s="161">
        <f t="shared" si="46"/>
        <v>0</v>
      </c>
      <c r="B213" s="64">
        <v>2370</v>
      </c>
      <c r="C213" s="64" t="s">
        <v>8</v>
      </c>
      <c r="D213" s="64">
        <v>7</v>
      </c>
      <c r="E213" s="64">
        <v>0</v>
      </c>
      <c r="F213" s="71" t="s">
        <v>231</v>
      </c>
      <c r="G213" s="64"/>
      <c r="H213" s="22"/>
      <c r="I213" s="22"/>
      <c r="J213" s="22"/>
      <c r="K213" s="22"/>
      <c r="L213" s="22"/>
      <c r="M213" s="22"/>
      <c r="N213" s="22"/>
      <c r="O213" s="2" t="s">
        <v>862</v>
      </c>
      <c r="R213" s="161">
        <f t="shared" si="47"/>
        <v>0</v>
      </c>
      <c r="S213" s="161">
        <f t="shared" si="48"/>
        <v>0</v>
      </c>
      <c r="T213" s="161">
        <f t="shared" si="49"/>
        <v>0</v>
      </c>
    </row>
    <row r="214" spans="1:23" ht="52.5" customHeight="1" x14ac:dyDescent="0.25">
      <c r="A214" s="161">
        <f t="shared" si="46"/>
        <v>0</v>
      </c>
      <c r="B214" s="64"/>
      <c r="C214" s="64"/>
      <c r="D214" s="64"/>
      <c r="E214" s="64"/>
      <c r="F214" s="71" t="s">
        <v>155</v>
      </c>
      <c r="G214" s="64"/>
      <c r="H214" s="22"/>
      <c r="I214" s="22"/>
      <c r="J214" s="22"/>
      <c r="K214" s="22"/>
      <c r="L214" s="22"/>
      <c r="M214" s="22"/>
      <c r="N214" s="22"/>
      <c r="O214" s="2" t="s">
        <v>862</v>
      </c>
      <c r="R214" s="161">
        <f t="shared" si="47"/>
        <v>0</v>
      </c>
      <c r="S214" s="161">
        <f t="shared" si="48"/>
        <v>0</v>
      </c>
      <c r="T214" s="161">
        <f t="shared" si="49"/>
        <v>0</v>
      </c>
    </row>
    <row r="215" spans="1:23" ht="27" x14ac:dyDescent="0.25">
      <c r="A215" s="161">
        <f t="shared" si="46"/>
        <v>0</v>
      </c>
      <c r="B215" s="64">
        <v>2371</v>
      </c>
      <c r="C215" s="64" t="s">
        <v>8</v>
      </c>
      <c r="D215" s="64">
        <v>7</v>
      </c>
      <c r="E215" s="64">
        <v>1</v>
      </c>
      <c r="F215" s="71" t="s">
        <v>231</v>
      </c>
      <c r="G215" s="64"/>
      <c r="H215" s="22"/>
      <c r="I215" s="22"/>
      <c r="J215" s="22"/>
      <c r="K215" s="22"/>
      <c r="L215" s="22"/>
      <c r="M215" s="22"/>
      <c r="N215" s="22"/>
      <c r="O215" s="2" t="s">
        <v>862</v>
      </c>
      <c r="R215" s="161">
        <f t="shared" si="47"/>
        <v>0</v>
      </c>
      <c r="S215" s="161">
        <f t="shared" si="48"/>
        <v>0</v>
      </c>
      <c r="T215" s="161">
        <f t="shared" si="49"/>
        <v>0</v>
      </c>
    </row>
    <row r="216" spans="1:23" ht="40.5" x14ac:dyDescent="0.25">
      <c r="A216" s="161">
        <f t="shared" si="46"/>
        <v>0</v>
      </c>
      <c r="B216" s="64"/>
      <c r="C216" s="64"/>
      <c r="D216" s="64"/>
      <c r="E216" s="64"/>
      <c r="F216" s="71" t="s">
        <v>176</v>
      </c>
      <c r="G216" s="64"/>
      <c r="H216" s="22"/>
      <c r="I216" s="22"/>
      <c r="J216" s="22"/>
      <c r="K216" s="22"/>
      <c r="L216" s="22"/>
      <c r="M216" s="22"/>
      <c r="N216" s="22"/>
      <c r="O216" s="2" t="s">
        <v>862</v>
      </c>
      <c r="R216" s="161">
        <f t="shared" si="47"/>
        <v>0</v>
      </c>
      <c r="S216" s="161">
        <f t="shared" si="48"/>
        <v>0</v>
      </c>
      <c r="T216" s="161">
        <f t="shared" si="49"/>
        <v>0</v>
      </c>
    </row>
    <row r="217" spans="1:23" x14ac:dyDescent="0.25">
      <c r="A217" s="161">
        <f t="shared" si="46"/>
        <v>0</v>
      </c>
      <c r="B217" s="64"/>
      <c r="C217" s="64"/>
      <c r="D217" s="64"/>
      <c r="E217" s="64"/>
      <c r="F217" s="71" t="s">
        <v>177</v>
      </c>
      <c r="G217" s="64"/>
      <c r="H217" s="22"/>
      <c r="I217" s="22"/>
      <c r="J217" s="22"/>
      <c r="K217" s="22"/>
      <c r="L217" s="22"/>
      <c r="M217" s="22"/>
      <c r="N217" s="22"/>
      <c r="O217" s="2" t="s">
        <v>862</v>
      </c>
      <c r="R217" s="161">
        <f t="shared" si="47"/>
        <v>0</v>
      </c>
      <c r="S217" s="161">
        <f t="shared" si="48"/>
        <v>0</v>
      </c>
      <c r="T217" s="161">
        <f t="shared" si="49"/>
        <v>0</v>
      </c>
    </row>
    <row r="218" spans="1:23" x14ac:dyDescent="0.25">
      <c r="A218" s="161">
        <f t="shared" si="46"/>
        <v>0</v>
      </c>
      <c r="B218" s="64"/>
      <c r="C218" s="64"/>
      <c r="D218" s="64"/>
      <c r="E218" s="64"/>
      <c r="F218" s="71" t="s">
        <v>177</v>
      </c>
      <c r="G218" s="64"/>
      <c r="H218" s="22"/>
      <c r="I218" s="22"/>
      <c r="J218" s="22"/>
      <c r="K218" s="22"/>
      <c r="L218" s="22"/>
      <c r="M218" s="22"/>
      <c r="N218" s="22"/>
      <c r="O218" s="2" t="s">
        <v>862</v>
      </c>
      <c r="R218" s="161">
        <f t="shared" si="47"/>
        <v>0</v>
      </c>
      <c r="S218" s="161">
        <f t="shared" si="48"/>
        <v>0</v>
      </c>
      <c r="T218" s="161">
        <f t="shared" si="49"/>
        <v>0</v>
      </c>
    </row>
    <row r="219" spans="1:23" ht="40.5" x14ac:dyDescent="0.25">
      <c r="A219" s="161">
        <f t="shared" si="46"/>
        <v>1722030.8428221</v>
      </c>
      <c r="B219" s="64">
        <v>2400</v>
      </c>
      <c r="C219" s="64" t="s">
        <v>9</v>
      </c>
      <c r="D219" s="64">
        <v>0</v>
      </c>
      <c r="E219" s="64">
        <v>0</v>
      </c>
      <c r="F219" s="71" t="s">
        <v>232</v>
      </c>
      <c r="G219" s="64"/>
      <c r="H219" s="22">
        <f t="shared" ref="H219:N219" si="50">H221+H231+H251+H265+H279+H306+H312+H330+H348</f>
        <v>1722030.8428221</v>
      </c>
      <c r="I219" s="22">
        <f t="shared" si="50"/>
        <v>333476.69999999995</v>
      </c>
      <c r="J219" s="22">
        <f t="shared" si="50"/>
        <v>1388554.1428220998</v>
      </c>
      <c r="K219" s="22">
        <f t="shared" si="50"/>
        <v>1246144.6978561776</v>
      </c>
      <c r="L219" s="22">
        <f t="shared" si="50"/>
        <v>1639452.3563637803</v>
      </c>
      <c r="M219" s="22">
        <f t="shared" si="50"/>
        <v>1704930.8428221052</v>
      </c>
      <c r="N219" s="22">
        <f t="shared" si="50"/>
        <v>1722030.8428221</v>
      </c>
      <c r="O219" s="2" t="s">
        <v>862</v>
      </c>
      <c r="R219" s="161">
        <f t="shared" si="47"/>
        <v>393307.65850760275</v>
      </c>
      <c r="S219" s="161">
        <f t="shared" si="48"/>
        <v>65478.486458324827</v>
      </c>
      <c r="T219" s="161">
        <f t="shared" si="49"/>
        <v>17099.999999994878</v>
      </c>
      <c r="V219" s="161"/>
      <c r="W219" s="161"/>
    </row>
    <row r="220" spans="1:23" x14ac:dyDescent="0.25">
      <c r="A220" s="161">
        <f t="shared" si="46"/>
        <v>0</v>
      </c>
      <c r="B220" s="64"/>
      <c r="C220" s="64"/>
      <c r="D220" s="64"/>
      <c r="E220" s="64"/>
      <c r="F220" s="71" t="s">
        <v>153</v>
      </c>
      <c r="G220" s="64"/>
      <c r="H220" s="22"/>
      <c r="I220" s="22"/>
      <c r="J220" s="22"/>
      <c r="K220" s="22"/>
      <c r="L220" s="22"/>
      <c r="M220" s="22"/>
      <c r="N220" s="22"/>
      <c r="O220" s="2" t="s">
        <v>862</v>
      </c>
      <c r="R220" s="161">
        <f t="shared" si="47"/>
        <v>0</v>
      </c>
      <c r="S220" s="161">
        <f t="shared" si="48"/>
        <v>0</v>
      </c>
      <c r="T220" s="161">
        <f t="shared" si="49"/>
        <v>0</v>
      </c>
    </row>
    <row r="221" spans="1:23" ht="34.5" customHeight="1" x14ac:dyDescent="0.25">
      <c r="A221" s="161">
        <f t="shared" si="46"/>
        <v>0</v>
      </c>
      <c r="B221" s="64">
        <v>2410</v>
      </c>
      <c r="C221" s="64" t="s">
        <v>9</v>
      </c>
      <c r="D221" s="64">
        <v>1</v>
      </c>
      <c r="E221" s="64">
        <v>0</v>
      </c>
      <c r="F221" s="71" t="s">
        <v>233</v>
      </c>
      <c r="G221" s="64"/>
      <c r="H221" s="22"/>
      <c r="I221" s="22"/>
      <c r="J221" s="22"/>
      <c r="K221" s="22"/>
      <c r="L221" s="22"/>
      <c r="M221" s="22"/>
      <c r="N221" s="22"/>
      <c r="O221" s="2" t="s">
        <v>862</v>
      </c>
      <c r="R221" s="161">
        <f t="shared" si="47"/>
        <v>0</v>
      </c>
      <c r="S221" s="161">
        <f t="shared" si="48"/>
        <v>0</v>
      </c>
      <c r="T221" s="161">
        <f t="shared" si="49"/>
        <v>0</v>
      </c>
    </row>
    <row r="222" spans="1:23" ht="52.5" customHeight="1" x14ac:dyDescent="0.25">
      <c r="A222" s="161">
        <f t="shared" si="46"/>
        <v>0</v>
      </c>
      <c r="B222" s="64"/>
      <c r="C222" s="64"/>
      <c r="D222" s="64"/>
      <c r="E222" s="64"/>
      <c r="F222" s="71" t="s">
        <v>155</v>
      </c>
      <c r="G222" s="64"/>
      <c r="H222" s="22"/>
      <c r="I222" s="22"/>
      <c r="J222" s="22"/>
      <c r="K222" s="22"/>
      <c r="L222" s="22"/>
      <c r="M222" s="22"/>
      <c r="N222" s="22"/>
      <c r="O222" s="2" t="s">
        <v>862</v>
      </c>
      <c r="R222" s="161">
        <f t="shared" si="47"/>
        <v>0</v>
      </c>
      <c r="S222" s="161">
        <f t="shared" si="48"/>
        <v>0</v>
      </c>
      <c r="T222" s="161">
        <f t="shared" si="49"/>
        <v>0</v>
      </c>
    </row>
    <row r="223" spans="1:23" ht="27" x14ac:dyDescent="0.25">
      <c r="A223" s="161">
        <f t="shared" si="46"/>
        <v>0</v>
      </c>
      <c r="B223" s="64">
        <v>2411</v>
      </c>
      <c r="C223" s="64" t="s">
        <v>9</v>
      </c>
      <c r="D223" s="64">
        <v>1</v>
      </c>
      <c r="E223" s="64">
        <v>1</v>
      </c>
      <c r="F223" s="71" t="s">
        <v>234</v>
      </c>
      <c r="G223" s="64"/>
      <c r="H223" s="22"/>
      <c r="I223" s="22"/>
      <c r="J223" s="22"/>
      <c r="K223" s="22"/>
      <c r="L223" s="22"/>
      <c r="M223" s="22"/>
      <c r="N223" s="22"/>
      <c r="O223" s="2" t="s">
        <v>862</v>
      </c>
      <c r="R223" s="161">
        <f t="shared" si="47"/>
        <v>0</v>
      </c>
      <c r="S223" s="161">
        <f t="shared" si="48"/>
        <v>0</v>
      </c>
      <c r="T223" s="161">
        <f t="shared" si="49"/>
        <v>0</v>
      </c>
    </row>
    <row r="224" spans="1:23" ht="40.5" x14ac:dyDescent="0.25">
      <c r="A224" s="161">
        <f t="shared" si="46"/>
        <v>0</v>
      </c>
      <c r="B224" s="64"/>
      <c r="C224" s="64"/>
      <c r="D224" s="64"/>
      <c r="E224" s="64"/>
      <c r="F224" s="71" t="s">
        <v>176</v>
      </c>
      <c r="G224" s="64"/>
      <c r="H224" s="22"/>
      <c r="I224" s="22"/>
      <c r="J224" s="22"/>
      <c r="K224" s="22"/>
      <c r="L224" s="22"/>
      <c r="M224" s="22"/>
      <c r="N224" s="22"/>
      <c r="O224" s="2" t="s">
        <v>862</v>
      </c>
      <c r="R224" s="161">
        <f t="shared" si="47"/>
        <v>0</v>
      </c>
      <c r="S224" s="161">
        <f t="shared" si="48"/>
        <v>0</v>
      </c>
      <c r="T224" s="161">
        <f t="shared" si="49"/>
        <v>0</v>
      </c>
    </row>
    <row r="225" spans="1:20" ht="38.25" customHeight="1" x14ac:dyDescent="0.25">
      <c r="A225" s="161">
        <f t="shared" si="46"/>
        <v>0</v>
      </c>
      <c r="B225" s="64"/>
      <c r="C225" s="64"/>
      <c r="D225" s="64"/>
      <c r="E225" s="64"/>
      <c r="F225" s="71" t="s">
        <v>177</v>
      </c>
      <c r="G225" s="64"/>
      <c r="H225" s="22"/>
      <c r="I225" s="22"/>
      <c r="J225" s="22"/>
      <c r="K225" s="22"/>
      <c r="L225" s="22"/>
      <c r="M225" s="22"/>
      <c r="N225" s="22"/>
      <c r="O225" s="2" t="s">
        <v>862</v>
      </c>
      <c r="R225" s="161">
        <f t="shared" si="47"/>
        <v>0</v>
      </c>
      <c r="S225" s="161">
        <f t="shared" si="48"/>
        <v>0</v>
      </c>
      <c r="T225" s="161">
        <f t="shared" si="49"/>
        <v>0</v>
      </c>
    </row>
    <row r="226" spans="1:20" ht="54" customHeight="1" x14ac:dyDescent="0.25">
      <c r="A226" s="161">
        <f t="shared" si="46"/>
        <v>0</v>
      </c>
      <c r="B226" s="64"/>
      <c r="C226" s="64"/>
      <c r="D226" s="64"/>
      <c r="E226" s="64"/>
      <c r="F226" s="71" t="s">
        <v>177</v>
      </c>
      <c r="G226" s="64"/>
      <c r="H226" s="22"/>
      <c r="I226" s="22"/>
      <c r="J226" s="22"/>
      <c r="K226" s="22"/>
      <c r="L226" s="22"/>
      <c r="M226" s="22"/>
      <c r="N226" s="22"/>
      <c r="O226" s="2" t="s">
        <v>862</v>
      </c>
      <c r="R226" s="161">
        <f t="shared" si="47"/>
        <v>0</v>
      </c>
      <c r="S226" s="161">
        <f t="shared" si="48"/>
        <v>0</v>
      </c>
      <c r="T226" s="161">
        <f t="shared" si="49"/>
        <v>0</v>
      </c>
    </row>
    <row r="227" spans="1:20" ht="27" x14ac:dyDescent="0.25">
      <c r="A227" s="161">
        <f t="shared" si="46"/>
        <v>0</v>
      </c>
      <c r="B227" s="64">
        <v>2412</v>
      </c>
      <c r="C227" s="64" t="s">
        <v>9</v>
      </c>
      <c r="D227" s="64">
        <v>1</v>
      </c>
      <c r="E227" s="64">
        <v>2</v>
      </c>
      <c r="F227" s="71" t="s">
        <v>235</v>
      </c>
      <c r="G227" s="64"/>
      <c r="H227" s="22"/>
      <c r="I227" s="22"/>
      <c r="J227" s="22"/>
      <c r="K227" s="22"/>
      <c r="L227" s="22"/>
      <c r="M227" s="22"/>
      <c r="N227" s="22"/>
      <c r="O227" s="2" t="s">
        <v>862</v>
      </c>
      <c r="R227" s="161">
        <f t="shared" si="47"/>
        <v>0</v>
      </c>
      <c r="S227" s="161">
        <f t="shared" si="48"/>
        <v>0</v>
      </c>
      <c r="T227" s="161">
        <f t="shared" si="49"/>
        <v>0</v>
      </c>
    </row>
    <row r="228" spans="1:20" ht="40.5" x14ac:dyDescent="0.25">
      <c r="A228" s="161">
        <f t="shared" si="46"/>
        <v>0</v>
      </c>
      <c r="B228" s="64"/>
      <c r="C228" s="64"/>
      <c r="D228" s="64"/>
      <c r="E228" s="64"/>
      <c r="F228" s="71" t="s">
        <v>176</v>
      </c>
      <c r="G228" s="64"/>
      <c r="H228" s="22"/>
      <c r="I228" s="22"/>
      <c r="J228" s="22"/>
      <c r="K228" s="22"/>
      <c r="L228" s="22"/>
      <c r="M228" s="22"/>
      <c r="N228" s="22"/>
      <c r="O228" s="2" t="s">
        <v>862</v>
      </c>
      <c r="R228" s="161">
        <f t="shared" si="47"/>
        <v>0</v>
      </c>
      <c r="S228" s="161">
        <f t="shared" si="48"/>
        <v>0</v>
      </c>
      <c r="T228" s="161">
        <f t="shared" si="49"/>
        <v>0</v>
      </c>
    </row>
    <row r="229" spans="1:20" ht="38.25" customHeight="1" x14ac:dyDescent="0.25">
      <c r="A229" s="161">
        <f t="shared" si="46"/>
        <v>0</v>
      </c>
      <c r="B229" s="64"/>
      <c r="C229" s="64"/>
      <c r="D229" s="64"/>
      <c r="E229" s="64"/>
      <c r="F229" s="71" t="s">
        <v>177</v>
      </c>
      <c r="G229" s="64"/>
      <c r="H229" s="22"/>
      <c r="I229" s="22"/>
      <c r="J229" s="22"/>
      <c r="K229" s="22"/>
      <c r="L229" s="22"/>
      <c r="M229" s="22"/>
      <c r="N229" s="22"/>
      <c r="O229" s="2" t="s">
        <v>862</v>
      </c>
      <c r="R229" s="161">
        <f t="shared" si="47"/>
        <v>0</v>
      </c>
      <c r="S229" s="161">
        <f t="shared" si="48"/>
        <v>0</v>
      </c>
      <c r="T229" s="161">
        <f t="shared" si="49"/>
        <v>0</v>
      </c>
    </row>
    <row r="230" spans="1:20" x14ac:dyDescent="0.25">
      <c r="A230" s="161">
        <f t="shared" si="46"/>
        <v>0</v>
      </c>
      <c r="B230" s="64"/>
      <c r="C230" s="64"/>
      <c r="D230" s="64"/>
      <c r="E230" s="64"/>
      <c r="F230" s="71" t="s">
        <v>177</v>
      </c>
      <c r="G230" s="64"/>
      <c r="H230" s="22"/>
      <c r="I230" s="22"/>
      <c r="J230" s="22"/>
      <c r="K230" s="22"/>
      <c r="L230" s="22"/>
      <c r="M230" s="22"/>
      <c r="N230" s="22"/>
      <c r="O230" s="2" t="s">
        <v>862</v>
      </c>
      <c r="R230" s="161">
        <f t="shared" si="47"/>
        <v>0</v>
      </c>
      <c r="S230" s="161">
        <f t="shared" si="48"/>
        <v>0</v>
      </c>
      <c r="T230" s="161">
        <f t="shared" si="49"/>
        <v>0</v>
      </c>
    </row>
    <row r="231" spans="1:20" ht="19.5" customHeight="1" x14ac:dyDescent="0.25">
      <c r="A231" s="161">
        <f t="shared" si="46"/>
        <v>0</v>
      </c>
      <c r="B231" s="64">
        <v>2420</v>
      </c>
      <c r="C231" s="64" t="s">
        <v>9</v>
      </c>
      <c r="D231" s="64">
        <v>2</v>
      </c>
      <c r="E231" s="64">
        <v>0</v>
      </c>
      <c r="F231" s="71" t="s">
        <v>236</v>
      </c>
      <c r="G231" s="64"/>
      <c r="H231" s="22"/>
      <c r="I231" s="22"/>
      <c r="J231" s="22"/>
      <c r="K231" s="22"/>
      <c r="L231" s="22"/>
      <c r="M231" s="22"/>
      <c r="N231" s="22"/>
      <c r="O231" s="2" t="s">
        <v>862</v>
      </c>
      <c r="R231" s="161">
        <f t="shared" si="47"/>
        <v>0</v>
      </c>
      <c r="S231" s="161">
        <f t="shared" si="48"/>
        <v>0</v>
      </c>
      <c r="T231" s="161">
        <f t="shared" si="49"/>
        <v>0</v>
      </c>
    </row>
    <row r="232" spans="1:20" ht="51" customHeight="1" x14ac:dyDescent="0.25">
      <c r="A232" s="161">
        <f t="shared" si="46"/>
        <v>0</v>
      </c>
      <c r="B232" s="64"/>
      <c r="C232" s="64"/>
      <c r="D232" s="64"/>
      <c r="E232" s="64"/>
      <c r="F232" s="71" t="s">
        <v>155</v>
      </c>
      <c r="G232" s="64"/>
      <c r="H232" s="22"/>
      <c r="I232" s="22"/>
      <c r="J232" s="22"/>
      <c r="K232" s="22"/>
      <c r="L232" s="22"/>
      <c r="M232" s="22"/>
      <c r="N232" s="22"/>
      <c r="O232" s="2" t="s">
        <v>862</v>
      </c>
      <c r="R232" s="161">
        <f t="shared" si="47"/>
        <v>0</v>
      </c>
      <c r="S232" s="161">
        <f t="shared" si="48"/>
        <v>0</v>
      </c>
      <c r="T232" s="161">
        <f t="shared" si="49"/>
        <v>0</v>
      </c>
    </row>
    <row r="233" spans="1:20" x14ac:dyDescent="0.25">
      <c r="A233" s="161">
        <f t="shared" si="46"/>
        <v>0</v>
      </c>
      <c r="B233" s="64">
        <v>2421</v>
      </c>
      <c r="C233" s="64" t="s">
        <v>9</v>
      </c>
      <c r="D233" s="64">
        <v>2</v>
      </c>
      <c r="E233" s="64">
        <v>1</v>
      </c>
      <c r="F233" s="71" t="s">
        <v>237</v>
      </c>
      <c r="G233" s="64"/>
      <c r="H233" s="22"/>
      <c r="I233" s="22"/>
      <c r="J233" s="22"/>
      <c r="K233" s="22"/>
      <c r="L233" s="22"/>
      <c r="M233" s="22"/>
      <c r="N233" s="22"/>
      <c r="O233" s="2" t="s">
        <v>862</v>
      </c>
      <c r="R233" s="161">
        <f t="shared" si="47"/>
        <v>0</v>
      </c>
      <c r="S233" s="161">
        <f t="shared" si="48"/>
        <v>0</v>
      </c>
      <c r="T233" s="161">
        <f t="shared" si="49"/>
        <v>0</v>
      </c>
    </row>
    <row r="234" spans="1:20" ht="40.5" x14ac:dyDescent="0.25">
      <c r="A234" s="161">
        <f t="shared" si="46"/>
        <v>0</v>
      </c>
      <c r="B234" s="64"/>
      <c r="C234" s="64"/>
      <c r="D234" s="64"/>
      <c r="E234" s="64"/>
      <c r="F234" s="71" t="s">
        <v>176</v>
      </c>
      <c r="G234" s="64"/>
      <c r="H234" s="22"/>
      <c r="I234" s="22"/>
      <c r="J234" s="22"/>
      <c r="K234" s="22"/>
      <c r="L234" s="22"/>
      <c r="M234" s="22"/>
      <c r="N234" s="22"/>
      <c r="O234" s="2" t="s">
        <v>862</v>
      </c>
      <c r="R234" s="161">
        <f t="shared" si="47"/>
        <v>0</v>
      </c>
      <c r="S234" s="161">
        <f t="shared" si="48"/>
        <v>0</v>
      </c>
      <c r="T234" s="161">
        <f t="shared" si="49"/>
        <v>0</v>
      </c>
    </row>
    <row r="235" spans="1:20" x14ac:dyDescent="0.25">
      <c r="A235" s="161">
        <f t="shared" si="46"/>
        <v>0</v>
      </c>
      <c r="B235" s="64"/>
      <c r="C235" s="64"/>
      <c r="D235" s="64"/>
      <c r="E235" s="64"/>
      <c r="F235" s="71"/>
      <c r="G235" s="64"/>
      <c r="H235" s="22"/>
      <c r="I235" s="22"/>
      <c r="J235" s="22"/>
      <c r="K235" s="22"/>
      <c r="L235" s="22"/>
      <c r="M235" s="22"/>
      <c r="N235" s="22"/>
      <c r="O235" s="2" t="s">
        <v>862</v>
      </c>
      <c r="R235" s="161">
        <f t="shared" si="47"/>
        <v>0</v>
      </c>
      <c r="S235" s="161">
        <f t="shared" si="48"/>
        <v>0</v>
      </c>
      <c r="T235" s="161">
        <f t="shared" si="49"/>
        <v>0</v>
      </c>
    </row>
    <row r="236" spans="1:20" x14ac:dyDescent="0.25">
      <c r="A236" s="161">
        <f t="shared" si="46"/>
        <v>0</v>
      </c>
      <c r="B236" s="64"/>
      <c r="C236" s="64"/>
      <c r="D236" s="64"/>
      <c r="E236" s="64"/>
      <c r="F236" s="71"/>
      <c r="G236" s="64"/>
      <c r="H236" s="22"/>
      <c r="I236" s="22"/>
      <c r="J236" s="22"/>
      <c r="K236" s="22"/>
      <c r="L236" s="22"/>
      <c r="M236" s="22"/>
      <c r="N236" s="22"/>
      <c r="O236" s="2" t="s">
        <v>862</v>
      </c>
      <c r="R236" s="161">
        <f t="shared" si="47"/>
        <v>0</v>
      </c>
      <c r="S236" s="161">
        <f t="shared" si="48"/>
        <v>0</v>
      </c>
      <c r="T236" s="161">
        <f t="shared" si="49"/>
        <v>0</v>
      </c>
    </row>
    <row r="237" spans="1:20" x14ac:dyDescent="0.25">
      <c r="A237" s="161">
        <f t="shared" si="46"/>
        <v>0</v>
      </c>
      <c r="B237" s="64"/>
      <c r="C237" s="64"/>
      <c r="D237" s="64"/>
      <c r="E237" s="64"/>
      <c r="F237" s="71" t="s">
        <v>177</v>
      </c>
      <c r="G237" s="64"/>
      <c r="H237" s="22"/>
      <c r="I237" s="22"/>
      <c r="J237" s="22"/>
      <c r="K237" s="22"/>
      <c r="L237" s="22"/>
      <c r="M237" s="22"/>
      <c r="N237" s="22"/>
      <c r="O237" s="2" t="s">
        <v>862</v>
      </c>
      <c r="R237" s="161">
        <f t="shared" si="47"/>
        <v>0</v>
      </c>
      <c r="S237" s="161">
        <f t="shared" si="48"/>
        <v>0</v>
      </c>
      <c r="T237" s="161">
        <f t="shared" si="49"/>
        <v>0</v>
      </c>
    </row>
    <row r="238" spans="1:20" ht="52.5" customHeight="1" x14ac:dyDescent="0.25">
      <c r="A238" s="161">
        <f t="shared" si="46"/>
        <v>0</v>
      </c>
      <c r="B238" s="64"/>
      <c r="C238" s="64"/>
      <c r="D238" s="64"/>
      <c r="E238" s="64"/>
      <c r="F238" s="71" t="s">
        <v>177</v>
      </c>
      <c r="G238" s="64"/>
      <c r="H238" s="22"/>
      <c r="I238" s="22"/>
      <c r="J238" s="22"/>
      <c r="K238" s="22"/>
      <c r="L238" s="22"/>
      <c r="M238" s="22"/>
      <c r="N238" s="22"/>
      <c r="O238" s="2" t="s">
        <v>862</v>
      </c>
      <c r="R238" s="161">
        <f t="shared" si="47"/>
        <v>0</v>
      </c>
      <c r="S238" s="161">
        <f t="shared" si="48"/>
        <v>0</v>
      </c>
      <c r="T238" s="161">
        <f t="shared" si="49"/>
        <v>0</v>
      </c>
    </row>
    <row r="239" spans="1:20" x14ac:dyDescent="0.25">
      <c r="A239" s="161">
        <f t="shared" si="46"/>
        <v>0</v>
      </c>
      <c r="B239" s="64">
        <v>2422</v>
      </c>
      <c r="C239" s="64" t="s">
        <v>9</v>
      </c>
      <c r="D239" s="64">
        <v>2</v>
      </c>
      <c r="E239" s="64">
        <v>2</v>
      </c>
      <c r="F239" s="71" t="s">
        <v>238</v>
      </c>
      <c r="G239" s="64"/>
      <c r="H239" s="22"/>
      <c r="I239" s="22"/>
      <c r="J239" s="22"/>
      <c r="K239" s="22"/>
      <c r="L239" s="22"/>
      <c r="M239" s="22"/>
      <c r="N239" s="22"/>
      <c r="O239" s="2" t="s">
        <v>862</v>
      </c>
      <c r="R239" s="161">
        <f t="shared" si="47"/>
        <v>0</v>
      </c>
      <c r="S239" s="161">
        <f t="shared" si="48"/>
        <v>0</v>
      </c>
      <c r="T239" s="161">
        <f t="shared" si="49"/>
        <v>0</v>
      </c>
    </row>
    <row r="240" spans="1:20" ht="40.5" x14ac:dyDescent="0.25">
      <c r="A240" s="161">
        <f t="shared" si="46"/>
        <v>0</v>
      </c>
      <c r="B240" s="64"/>
      <c r="C240" s="64"/>
      <c r="D240" s="64"/>
      <c r="E240" s="64"/>
      <c r="F240" s="71" t="s">
        <v>176</v>
      </c>
      <c r="G240" s="64"/>
      <c r="H240" s="22"/>
      <c r="I240" s="22"/>
      <c r="J240" s="22"/>
      <c r="K240" s="22"/>
      <c r="L240" s="22"/>
      <c r="M240" s="22"/>
      <c r="N240" s="22"/>
      <c r="O240" s="2" t="s">
        <v>862</v>
      </c>
      <c r="R240" s="161">
        <f t="shared" si="47"/>
        <v>0</v>
      </c>
      <c r="S240" s="161">
        <f t="shared" si="48"/>
        <v>0</v>
      </c>
      <c r="T240" s="161">
        <f t="shared" si="49"/>
        <v>0</v>
      </c>
    </row>
    <row r="241" spans="1:20" ht="18.75" customHeight="1" x14ac:dyDescent="0.25">
      <c r="A241" s="161">
        <f t="shared" si="46"/>
        <v>0</v>
      </c>
      <c r="B241" s="64"/>
      <c r="C241" s="64"/>
      <c r="D241" s="64"/>
      <c r="E241" s="64"/>
      <c r="F241" s="71" t="s">
        <v>177</v>
      </c>
      <c r="G241" s="64"/>
      <c r="H241" s="22"/>
      <c r="I241" s="22"/>
      <c r="J241" s="22"/>
      <c r="K241" s="22"/>
      <c r="L241" s="22"/>
      <c r="M241" s="22"/>
      <c r="N241" s="22"/>
      <c r="O241" s="2" t="s">
        <v>862</v>
      </c>
      <c r="R241" s="161">
        <f t="shared" si="47"/>
        <v>0</v>
      </c>
      <c r="S241" s="161">
        <f t="shared" si="48"/>
        <v>0</v>
      </c>
      <c r="T241" s="161">
        <f t="shared" si="49"/>
        <v>0</v>
      </c>
    </row>
    <row r="242" spans="1:20" ht="49.5" customHeight="1" x14ac:dyDescent="0.25">
      <c r="A242" s="161">
        <f t="shared" si="46"/>
        <v>0</v>
      </c>
      <c r="B242" s="64"/>
      <c r="C242" s="64"/>
      <c r="D242" s="64"/>
      <c r="E242" s="64"/>
      <c r="F242" s="71" t="s">
        <v>177</v>
      </c>
      <c r="G242" s="64"/>
      <c r="H242" s="22"/>
      <c r="I242" s="22"/>
      <c r="J242" s="22"/>
      <c r="K242" s="22"/>
      <c r="L242" s="22"/>
      <c r="M242" s="22"/>
      <c r="N242" s="22"/>
      <c r="O242" s="2" t="s">
        <v>862</v>
      </c>
      <c r="R242" s="161">
        <f t="shared" si="47"/>
        <v>0</v>
      </c>
      <c r="S242" s="161">
        <f t="shared" si="48"/>
        <v>0</v>
      </c>
      <c r="T242" s="161">
        <f t="shared" si="49"/>
        <v>0</v>
      </c>
    </row>
    <row r="243" spans="1:20" x14ac:dyDescent="0.25">
      <c r="A243" s="161">
        <f t="shared" si="46"/>
        <v>0</v>
      </c>
      <c r="B243" s="64">
        <v>2423</v>
      </c>
      <c r="C243" s="64" t="s">
        <v>9</v>
      </c>
      <c r="D243" s="64">
        <v>2</v>
      </c>
      <c r="E243" s="64">
        <v>3</v>
      </c>
      <c r="F243" s="71" t="s">
        <v>239</v>
      </c>
      <c r="G243" s="64"/>
      <c r="H243" s="22"/>
      <c r="I243" s="22"/>
      <c r="J243" s="22"/>
      <c r="K243" s="22"/>
      <c r="L243" s="22"/>
      <c r="M243" s="22"/>
      <c r="N243" s="22"/>
      <c r="O243" s="2" t="s">
        <v>862</v>
      </c>
      <c r="R243" s="161">
        <f t="shared" si="47"/>
        <v>0</v>
      </c>
      <c r="S243" s="161">
        <f t="shared" si="48"/>
        <v>0</v>
      </c>
      <c r="T243" s="161">
        <f t="shared" si="49"/>
        <v>0</v>
      </c>
    </row>
    <row r="244" spans="1:20" ht="40.5" x14ac:dyDescent="0.25">
      <c r="A244" s="161">
        <f t="shared" si="46"/>
        <v>0</v>
      </c>
      <c r="B244" s="64"/>
      <c r="C244" s="64"/>
      <c r="D244" s="64"/>
      <c r="E244" s="64"/>
      <c r="F244" s="71" t="s">
        <v>176</v>
      </c>
      <c r="G244" s="64"/>
      <c r="H244" s="22"/>
      <c r="I244" s="22"/>
      <c r="J244" s="22"/>
      <c r="K244" s="22"/>
      <c r="L244" s="22"/>
      <c r="M244" s="22"/>
      <c r="N244" s="22"/>
      <c r="O244" s="2" t="s">
        <v>862</v>
      </c>
      <c r="R244" s="161">
        <f t="shared" si="47"/>
        <v>0</v>
      </c>
      <c r="S244" s="161">
        <f t="shared" si="48"/>
        <v>0</v>
      </c>
      <c r="T244" s="161">
        <f t="shared" si="49"/>
        <v>0</v>
      </c>
    </row>
    <row r="245" spans="1:20" x14ac:dyDescent="0.25">
      <c r="A245" s="161">
        <f t="shared" si="46"/>
        <v>0</v>
      </c>
      <c r="B245" s="64"/>
      <c r="C245" s="64"/>
      <c r="D245" s="64"/>
      <c r="E245" s="64"/>
      <c r="F245" s="71" t="s">
        <v>177</v>
      </c>
      <c r="G245" s="64"/>
      <c r="H245" s="22"/>
      <c r="I245" s="22"/>
      <c r="J245" s="22"/>
      <c r="K245" s="22"/>
      <c r="L245" s="22"/>
      <c r="M245" s="22"/>
      <c r="N245" s="22"/>
      <c r="O245" s="2" t="s">
        <v>862</v>
      </c>
      <c r="R245" s="161">
        <f t="shared" si="47"/>
        <v>0</v>
      </c>
      <c r="S245" s="161">
        <f t="shared" si="48"/>
        <v>0</v>
      </c>
      <c r="T245" s="161">
        <f t="shared" si="49"/>
        <v>0</v>
      </c>
    </row>
    <row r="246" spans="1:20" ht="57" customHeight="1" x14ac:dyDescent="0.25">
      <c r="A246" s="161">
        <f t="shared" si="46"/>
        <v>0</v>
      </c>
      <c r="B246" s="64"/>
      <c r="C246" s="64"/>
      <c r="D246" s="64"/>
      <c r="E246" s="64"/>
      <c r="F246" s="71" t="s">
        <v>177</v>
      </c>
      <c r="G246" s="64"/>
      <c r="H246" s="22"/>
      <c r="I246" s="22"/>
      <c r="J246" s="22"/>
      <c r="K246" s="22"/>
      <c r="L246" s="22"/>
      <c r="M246" s="22"/>
      <c r="N246" s="22"/>
      <c r="O246" s="2" t="s">
        <v>862</v>
      </c>
      <c r="R246" s="161">
        <f t="shared" si="47"/>
        <v>0</v>
      </c>
      <c r="S246" s="161">
        <f t="shared" si="48"/>
        <v>0</v>
      </c>
      <c r="T246" s="161">
        <f t="shared" si="49"/>
        <v>0</v>
      </c>
    </row>
    <row r="247" spans="1:20" x14ac:dyDescent="0.25">
      <c r="A247" s="161">
        <f t="shared" si="46"/>
        <v>0</v>
      </c>
      <c r="B247" s="64">
        <v>2424</v>
      </c>
      <c r="C247" s="64" t="s">
        <v>9</v>
      </c>
      <c r="D247" s="64">
        <v>2</v>
      </c>
      <c r="E247" s="64">
        <v>4</v>
      </c>
      <c r="F247" s="71" t="s">
        <v>240</v>
      </c>
      <c r="G247" s="64"/>
      <c r="H247" s="22"/>
      <c r="I247" s="22"/>
      <c r="J247" s="22"/>
      <c r="K247" s="22"/>
      <c r="L247" s="22"/>
      <c r="M247" s="22"/>
      <c r="N247" s="22"/>
      <c r="O247" s="2" t="s">
        <v>862</v>
      </c>
      <c r="R247" s="161">
        <f t="shared" si="47"/>
        <v>0</v>
      </c>
      <c r="S247" s="161">
        <f t="shared" si="48"/>
        <v>0</v>
      </c>
      <c r="T247" s="161">
        <f t="shared" si="49"/>
        <v>0</v>
      </c>
    </row>
    <row r="248" spans="1:20" ht="40.5" x14ac:dyDescent="0.25">
      <c r="A248" s="161">
        <f t="shared" si="46"/>
        <v>0</v>
      </c>
      <c r="B248" s="64"/>
      <c r="C248" s="64"/>
      <c r="D248" s="64"/>
      <c r="E248" s="64"/>
      <c r="F248" s="71" t="s">
        <v>176</v>
      </c>
      <c r="G248" s="64"/>
      <c r="H248" s="22"/>
      <c r="I248" s="22"/>
      <c r="J248" s="22"/>
      <c r="K248" s="22"/>
      <c r="L248" s="22"/>
      <c r="M248" s="22"/>
      <c r="N248" s="22"/>
      <c r="O248" s="2" t="s">
        <v>862</v>
      </c>
      <c r="R248" s="161">
        <f t="shared" si="47"/>
        <v>0</v>
      </c>
      <c r="S248" s="161">
        <f t="shared" si="48"/>
        <v>0</v>
      </c>
      <c r="T248" s="161">
        <f t="shared" si="49"/>
        <v>0</v>
      </c>
    </row>
    <row r="249" spans="1:20" x14ac:dyDescent="0.25">
      <c r="A249" s="161">
        <f t="shared" si="46"/>
        <v>0</v>
      </c>
      <c r="B249" s="64"/>
      <c r="C249" s="64"/>
      <c r="D249" s="64"/>
      <c r="E249" s="64"/>
      <c r="F249" s="71" t="s">
        <v>177</v>
      </c>
      <c r="G249" s="64"/>
      <c r="H249" s="22"/>
      <c r="I249" s="22"/>
      <c r="J249" s="22"/>
      <c r="K249" s="22"/>
      <c r="L249" s="22"/>
      <c r="M249" s="22"/>
      <c r="N249" s="22"/>
      <c r="O249" s="2" t="s">
        <v>862</v>
      </c>
      <c r="R249" s="161">
        <f t="shared" si="47"/>
        <v>0</v>
      </c>
      <c r="S249" s="161">
        <f t="shared" si="48"/>
        <v>0</v>
      </c>
      <c r="T249" s="161">
        <f t="shared" si="49"/>
        <v>0</v>
      </c>
    </row>
    <row r="250" spans="1:20" x14ac:dyDescent="0.25">
      <c r="A250" s="161">
        <f t="shared" si="46"/>
        <v>0</v>
      </c>
      <c r="B250" s="64"/>
      <c r="C250" s="64"/>
      <c r="D250" s="64"/>
      <c r="E250" s="64"/>
      <c r="F250" s="71" t="s">
        <v>177</v>
      </c>
      <c r="G250" s="64"/>
      <c r="H250" s="22"/>
      <c r="I250" s="22"/>
      <c r="J250" s="22"/>
      <c r="K250" s="22"/>
      <c r="L250" s="22"/>
      <c r="M250" s="22"/>
      <c r="N250" s="22"/>
      <c r="O250" s="2" t="s">
        <v>862</v>
      </c>
      <c r="R250" s="161">
        <f t="shared" si="47"/>
        <v>0</v>
      </c>
      <c r="S250" s="161">
        <f t="shared" si="48"/>
        <v>0</v>
      </c>
      <c r="T250" s="161">
        <f t="shared" si="49"/>
        <v>0</v>
      </c>
    </row>
    <row r="251" spans="1:20" x14ac:dyDescent="0.25">
      <c r="A251" s="161">
        <f t="shared" si="46"/>
        <v>0</v>
      </c>
      <c r="B251" s="64">
        <v>2430</v>
      </c>
      <c r="C251" s="64" t="s">
        <v>9</v>
      </c>
      <c r="D251" s="64">
        <v>3</v>
      </c>
      <c r="E251" s="64">
        <v>0</v>
      </c>
      <c r="F251" s="71" t="s">
        <v>241</v>
      </c>
      <c r="G251" s="64"/>
      <c r="H251" s="22"/>
      <c r="I251" s="22"/>
      <c r="J251" s="22"/>
      <c r="K251" s="22"/>
      <c r="L251" s="22"/>
      <c r="M251" s="22"/>
      <c r="N251" s="22"/>
      <c r="O251" s="2" t="s">
        <v>862</v>
      </c>
      <c r="R251" s="161">
        <f t="shared" si="47"/>
        <v>0</v>
      </c>
      <c r="S251" s="161">
        <f t="shared" si="48"/>
        <v>0</v>
      </c>
      <c r="T251" s="161">
        <f t="shared" si="49"/>
        <v>0</v>
      </c>
    </row>
    <row r="252" spans="1:20" ht="48" customHeight="1" x14ac:dyDescent="0.25">
      <c r="A252" s="161">
        <f t="shared" si="46"/>
        <v>0</v>
      </c>
      <c r="B252" s="64"/>
      <c r="C252" s="64"/>
      <c r="D252" s="64"/>
      <c r="E252" s="64"/>
      <c r="F252" s="71" t="s">
        <v>155</v>
      </c>
      <c r="G252" s="64"/>
      <c r="H252" s="22"/>
      <c r="I252" s="22"/>
      <c r="J252" s="22"/>
      <c r="K252" s="22"/>
      <c r="L252" s="22"/>
      <c r="M252" s="22"/>
      <c r="N252" s="22"/>
      <c r="O252" s="2" t="s">
        <v>862</v>
      </c>
      <c r="R252" s="161">
        <f t="shared" si="47"/>
        <v>0</v>
      </c>
      <c r="S252" s="161">
        <f t="shared" si="48"/>
        <v>0</v>
      </c>
      <c r="T252" s="161">
        <f t="shared" si="49"/>
        <v>0</v>
      </c>
    </row>
    <row r="253" spans="1:20" x14ac:dyDescent="0.25">
      <c r="A253" s="161">
        <f t="shared" si="46"/>
        <v>0</v>
      </c>
      <c r="B253" s="64">
        <v>2431</v>
      </c>
      <c r="C253" s="64" t="s">
        <v>9</v>
      </c>
      <c r="D253" s="64">
        <v>3</v>
      </c>
      <c r="E253" s="64">
        <v>1</v>
      </c>
      <c r="F253" s="71" t="s">
        <v>242</v>
      </c>
      <c r="G253" s="64"/>
      <c r="H253" s="22"/>
      <c r="I253" s="22"/>
      <c r="J253" s="22"/>
      <c r="K253" s="22"/>
      <c r="L253" s="22"/>
      <c r="M253" s="22"/>
      <c r="N253" s="22"/>
      <c r="O253" s="2" t="s">
        <v>862</v>
      </c>
      <c r="R253" s="161">
        <f t="shared" si="47"/>
        <v>0</v>
      </c>
      <c r="S253" s="161">
        <f t="shared" si="48"/>
        <v>0</v>
      </c>
      <c r="T253" s="161">
        <f t="shared" si="49"/>
        <v>0</v>
      </c>
    </row>
    <row r="254" spans="1:20" ht="40.5" x14ac:dyDescent="0.25">
      <c r="A254" s="161">
        <f t="shared" si="46"/>
        <v>0</v>
      </c>
      <c r="B254" s="64"/>
      <c r="C254" s="64"/>
      <c r="D254" s="64"/>
      <c r="E254" s="64"/>
      <c r="F254" s="71" t="s">
        <v>176</v>
      </c>
      <c r="G254" s="64"/>
      <c r="H254" s="22"/>
      <c r="I254" s="22"/>
      <c r="J254" s="22"/>
      <c r="K254" s="22"/>
      <c r="L254" s="22"/>
      <c r="M254" s="22"/>
      <c r="N254" s="22"/>
      <c r="O254" s="2" t="s">
        <v>862</v>
      </c>
      <c r="R254" s="161">
        <f t="shared" si="47"/>
        <v>0</v>
      </c>
      <c r="S254" s="161">
        <f t="shared" si="48"/>
        <v>0</v>
      </c>
      <c r="T254" s="161">
        <f t="shared" si="49"/>
        <v>0</v>
      </c>
    </row>
    <row r="255" spans="1:20" x14ac:dyDescent="0.25">
      <c r="A255" s="161">
        <f t="shared" si="46"/>
        <v>0</v>
      </c>
      <c r="B255" s="64"/>
      <c r="C255" s="64"/>
      <c r="D255" s="64"/>
      <c r="E255" s="64"/>
      <c r="F255" s="71" t="s">
        <v>177</v>
      </c>
      <c r="G255" s="64"/>
      <c r="H255" s="22"/>
      <c r="I255" s="22"/>
      <c r="J255" s="22"/>
      <c r="K255" s="22"/>
      <c r="L255" s="22"/>
      <c r="M255" s="22"/>
      <c r="N255" s="22"/>
      <c r="O255" s="2" t="s">
        <v>862</v>
      </c>
      <c r="R255" s="161">
        <f t="shared" si="47"/>
        <v>0</v>
      </c>
      <c r="S255" s="161">
        <f t="shared" si="48"/>
        <v>0</v>
      </c>
      <c r="T255" s="161">
        <f t="shared" si="49"/>
        <v>0</v>
      </c>
    </row>
    <row r="256" spans="1:20" ht="54.75" customHeight="1" x14ac:dyDescent="0.25">
      <c r="A256" s="161">
        <f t="shared" si="46"/>
        <v>0</v>
      </c>
      <c r="B256" s="64"/>
      <c r="C256" s="64"/>
      <c r="D256" s="64"/>
      <c r="E256" s="64"/>
      <c r="F256" s="71" t="s">
        <v>177</v>
      </c>
      <c r="G256" s="64"/>
      <c r="H256" s="22"/>
      <c r="I256" s="22"/>
      <c r="J256" s="22"/>
      <c r="K256" s="22"/>
      <c r="L256" s="22"/>
      <c r="M256" s="22"/>
      <c r="N256" s="22"/>
      <c r="O256" s="2" t="s">
        <v>862</v>
      </c>
      <c r="R256" s="161">
        <f t="shared" si="47"/>
        <v>0</v>
      </c>
      <c r="S256" s="161">
        <f t="shared" si="48"/>
        <v>0</v>
      </c>
      <c r="T256" s="161">
        <f t="shared" si="49"/>
        <v>0</v>
      </c>
    </row>
    <row r="257" spans="1:20" x14ac:dyDescent="0.25">
      <c r="A257" s="161">
        <f t="shared" si="46"/>
        <v>0</v>
      </c>
      <c r="B257" s="64">
        <v>2432</v>
      </c>
      <c r="C257" s="64" t="s">
        <v>9</v>
      </c>
      <c r="D257" s="64">
        <v>3</v>
      </c>
      <c r="E257" s="64">
        <v>2</v>
      </c>
      <c r="F257" s="71" t="s">
        <v>243</v>
      </c>
      <c r="G257" s="64"/>
      <c r="H257" s="22"/>
      <c r="I257" s="22"/>
      <c r="J257" s="22"/>
      <c r="K257" s="22"/>
      <c r="L257" s="22"/>
      <c r="M257" s="22"/>
      <c r="N257" s="22"/>
      <c r="O257" s="2" t="s">
        <v>862</v>
      </c>
      <c r="R257" s="161">
        <f t="shared" si="47"/>
        <v>0</v>
      </c>
      <c r="S257" s="161">
        <f t="shared" si="48"/>
        <v>0</v>
      </c>
      <c r="T257" s="161">
        <f t="shared" si="49"/>
        <v>0</v>
      </c>
    </row>
    <row r="258" spans="1:20" ht="40.5" x14ac:dyDescent="0.25">
      <c r="A258" s="161">
        <f t="shared" si="46"/>
        <v>0</v>
      </c>
      <c r="B258" s="64"/>
      <c r="C258" s="64"/>
      <c r="D258" s="64"/>
      <c r="E258" s="64"/>
      <c r="F258" s="71" t="s">
        <v>176</v>
      </c>
      <c r="G258" s="64"/>
      <c r="H258" s="22"/>
      <c r="I258" s="22"/>
      <c r="J258" s="22"/>
      <c r="K258" s="22"/>
      <c r="L258" s="22"/>
      <c r="M258" s="22"/>
      <c r="N258" s="22"/>
      <c r="O258" s="2" t="s">
        <v>862</v>
      </c>
      <c r="R258" s="161">
        <f t="shared" si="47"/>
        <v>0</v>
      </c>
      <c r="S258" s="161">
        <f t="shared" si="48"/>
        <v>0</v>
      </c>
      <c r="T258" s="161">
        <f t="shared" si="49"/>
        <v>0</v>
      </c>
    </row>
    <row r="259" spans="1:20" x14ac:dyDescent="0.25">
      <c r="A259" s="161">
        <f t="shared" si="46"/>
        <v>0</v>
      </c>
      <c r="B259" s="64"/>
      <c r="C259" s="64"/>
      <c r="D259" s="64"/>
      <c r="E259" s="64"/>
      <c r="F259" s="71" t="s">
        <v>177</v>
      </c>
      <c r="G259" s="64"/>
      <c r="H259" s="22"/>
      <c r="I259" s="22"/>
      <c r="J259" s="22"/>
      <c r="K259" s="22"/>
      <c r="L259" s="22"/>
      <c r="M259" s="22"/>
      <c r="N259" s="22"/>
      <c r="O259" s="2" t="s">
        <v>862</v>
      </c>
      <c r="R259" s="161">
        <f t="shared" si="47"/>
        <v>0</v>
      </c>
      <c r="S259" s="161">
        <f t="shared" si="48"/>
        <v>0</v>
      </c>
      <c r="T259" s="161">
        <f t="shared" si="49"/>
        <v>0</v>
      </c>
    </row>
    <row r="260" spans="1:20" ht="54" customHeight="1" x14ac:dyDescent="0.25">
      <c r="A260" s="161">
        <f t="shared" si="46"/>
        <v>0</v>
      </c>
      <c r="B260" s="64"/>
      <c r="C260" s="64"/>
      <c r="D260" s="64"/>
      <c r="E260" s="64"/>
      <c r="F260" s="71" t="s">
        <v>177</v>
      </c>
      <c r="G260" s="64"/>
      <c r="H260" s="22"/>
      <c r="I260" s="22"/>
      <c r="J260" s="22"/>
      <c r="K260" s="22"/>
      <c r="L260" s="22"/>
      <c r="M260" s="22"/>
      <c r="N260" s="22"/>
      <c r="O260" s="2" t="s">
        <v>862</v>
      </c>
      <c r="R260" s="161">
        <f t="shared" si="47"/>
        <v>0</v>
      </c>
      <c r="S260" s="161">
        <f t="shared" si="48"/>
        <v>0</v>
      </c>
      <c r="T260" s="161">
        <f t="shared" si="49"/>
        <v>0</v>
      </c>
    </row>
    <row r="261" spans="1:20" x14ac:dyDescent="0.25">
      <c r="A261" s="161">
        <f t="shared" si="46"/>
        <v>0</v>
      </c>
      <c r="B261" s="64">
        <v>2433</v>
      </c>
      <c r="C261" s="64" t="s">
        <v>9</v>
      </c>
      <c r="D261" s="64">
        <v>3</v>
      </c>
      <c r="E261" s="64">
        <v>3</v>
      </c>
      <c r="F261" s="71" t="s">
        <v>244</v>
      </c>
      <c r="G261" s="64"/>
      <c r="H261" s="22"/>
      <c r="I261" s="22"/>
      <c r="J261" s="22"/>
      <c r="K261" s="22"/>
      <c r="L261" s="22"/>
      <c r="M261" s="22"/>
      <c r="N261" s="22"/>
      <c r="O261" s="2" t="s">
        <v>862</v>
      </c>
      <c r="R261" s="161">
        <f t="shared" si="47"/>
        <v>0</v>
      </c>
      <c r="S261" s="161">
        <f t="shared" si="48"/>
        <v>0</v>
      </c>
      <c r="T261" s="161">
        <f t="shared" si="49"/>
        <v>0</v>
      </c>
    </row>
    <row r="262" spans="1:20" ht="40.5" x14ac:dyDescent="0.25">
      <c r="A262" s="161">
        <f t="shared" si="46"/>
        <v>0</v>
      </c>
      <c r="B262" s="64"/>
      <c r="C262" s="64"/>
      <c r="D262" s="64"/>
      <c r="E262" s="64"/>
      <c r="F262" s="71" t="s">
        <v>176</v>
      </c>
      <c r="G262" s="64"/>
      <c r="H262" s="22"/>
      <c r="I262" s="22"/>
      <c r="J262" s="22"/>
      <c r="K262" s="22"/>
      <c r="L262" s="22"/>
      <c r="M262" s="22"/>
      <c r="N262" s="22"/>
      <c r="O262" s="2" t="s">
        <v>862</v>
      </c>
      <c r="R262" s="161">
        <f t="shared" si="47"/>
        <v>0</v>
      </c>
      <c r="S262" s="161">
        <f t="shared" si="48"/>
        <v>0</v>
      </c>
      <c r="T262" s="161">
        <f t="shared" si="49"/>
        <v>0</v>
      </c>
    </row>
    <row r="263" spans="1:20" ht="36" customHeight="1" x14ac:dyDescent="0.25">
      <c r="A263" s="161">
        <f t="shared" si="46"/>
        <v>0</v>
      </c>
      <c r="B263" s="64"/>
      <c r="C263" s="64"/>
      <c r="D263" s="64"/>
      <c r="E263" s="64"/>
      <c r="F263" s="71" t="s">
        <v>177</v>
      </c>
      <c r="G263" s="64"/>
      <c r="H263" s="22"/>
      <c r="I263" s="22"/>
      <c r="J263" s="22"/>
      <c r="K263" s="22"/>
      <c r="L263" s="22"/>
      <c r="M263" s="22"/>
      <c r="N263" s="22"/>
      <c r="O263" s="2" t="s">
        <v>862</v>
      </c>
      <c r="R263" s="161">
        <f t="shared" si="47"/>
        <v>0</v>
      </c>
      <c r="S263" s="161">
        <f t="shared" si="48"/>
        <v>0</v>
      </c>
      <c r="T263" s="161">
        <f t="shared" si="49"/>
        <v>0</v>
      </c>
    </row>
    <row r="264" spans="1:20" x14ac:dyDescent="0.25">
      <c r="A264" s="161">
        <f t="shared" si="46"/>
        <v>0</v>
      </c>
      <c r="B264" s="64"/>
      <c r="C264" s="64"/>
      <c r="D264" s="64"/>
      <c r="E264" s="64"/>
      <c r="F264" s="71" t="s">
        <v>177</v>
      </c>
      <c r="G264" s="64"/>
      <c r="H264" s="22"/>
      <c r="I264" s="22"/>
      <c r="J264" s="22"/>
      <c r="K264" s="22"/>
      <c r="L264" s="22"/>
      <c r="M264" s="22"/>
      <c r="N264" s="22"/>
      <c r="O264" s="2" t="s">
        <v>862</v>
      </c>
      <c r="R264" s="161">
        <f t="shared" si="47"/>
        <v>0</v>
      </c>
      <c r="S264" s="161">
        <f t="shared" si="48"/>
        <v>0</v>
      </c>
      <c r="T264" s="161">
        <f t="shared" si="49"/>
        <v>0</v>
      </c>
    </row>
    <row r="265" spans="1:20" ht="36.75" customHeight="1" x14ac:dyDescent="0.25">
      <c r="A265" s="161">
        <f t="shared" si="46"/>
        <v>0</v>
      </c>
      <c r="B265" s="64">
        <v>2440</v>
      </c>
      <c r="C265" s="64" t="s">
        <v>9</v>
      </c>
      <c r="D265" s="64">
        <v>4</v>
      </c>
      <c r="E265" s="64">
        <v>0</v>
      </c>
      <c r="F265" s="71" t="s">
        <v>248</v>
      </c>
      <c r="G265" s="64"/>
      <c r="H265" s="22"/>
      <c r="I265" s="22"/>
      <c r="J265" s="22"/>
      <c r="K265" s="22"/>
      <c r="L265" s="22"/>
      <c r="M265" s="22"/>
      <c r="N265" s="22"/>
      <c r="O265" s="2" t="s">
        <v>862</v>
      </c>
      <c r="R265" s="161">
        <f t="shared" si="47"/>
        <v>0</v>
      </c>
      <c r="S265" s="161">
        <f t="shared" si="48"/>
        <v>0</v>
      </c>
      <c r="T265" s="161">
        <f t="shared" si="49"/>
        <v>0</v>
      </c>
    </row>
    <row r="266" spans="1:20" ht="51.75" customHeight="1" x14ac:dyDescent="0.25">
      <c r="A266" s="161">
        <f t="shared" si="46"/>
        <v>0</v>
      </c>
      <c r="B266" s="64"/>
      <c r="C266" s="64"/>
      <c r="D266" s="64"/>
      <c r="E266" s="64"/>
      <c r="F266" s="71" t="s">
        <v>155</v>
      </c>
      <c r="G266" s="64"/>
      <c r="H266" s="22"/>
      <c r="I266" s="22"/>
      <c r="J266" s="22"/>
      <c r="K266" s="22"/>
      <c r="L266" s="22"/>
      <c r="M266" s="22"/>
      <c r="N266" s="22"/>
      <c r="O266" s="2" t="s">
        <v>862</v>
      </c>
      <c r="R266" s="161">
        <f t="shared" si="47"/>
        <v>0</v>
      </c>
      <c r="S266" s="161">
        <f t="shared" si="48"/>
        <v>0</v>
      </c>
      <c r="T266" s="161">
        <f t="shared" si="49"/>
        <v>0</v>
      </c>
    </row>
    <row r="267" spans="1:20" ht="27" x14ac:dyDescent="0.25">
      <c r="A267" s="161">
        <f t="shared" si="46"/>
        <v>0</v>
      </c>
      <c r="B267" s="64">
        <v>2441</v>
      </c>
      <c r="C267" s="64" t="s">
        <v>9</v>
      </c>
      <c r="D267" s="64">
        <v>4</v>
      </c>
      <c r="E267" s="64">
        <v>1</v>
      </c>
      <c r="F267" s="71" t="s">
        <v>249</v>
      </c>
      <c r="G267" s="64"/>
      <c r="H267" s="22"/>
      <c r="I267" s="22"/>
      <c r="J267" s="22"/>
      <c r="K267" s="22"/>
      <c r="L267" s="22"/>
      <c r="M267" s="22"/>
      <c r="N267" s="22"/>
      <c r="O267" s="2" t="s">
        <v>862</v>
      </c>
      <c r="R267" s="161">
        <f t="shared" si="47"/>
        <v>0</v>
      </c>
      <c r="S267" s="161">
        <f t="shared" si="48"/>
        <v>0</v>
      </c>
      <c r="T267" s="161">
        <f t="shared" si="49"/>
        <v>0</v>
      </c>
    </row>
    <row r="268" spans="1:20" ht="40.5" x14ac:dyDescent="0.25">
      <c r="A268" s="161">
        <f t="shared" si="46"/>
        <v>0</v>
      </c>
      <c r="B268" s="64"/>
      <c r="C268" s="64"/>
      <c r="D268" s="64"/>
      <c r="E268" s="64"/>
      <c r="F268" s="71" t="s">
        <v>176</v>
      </c>
      <c r="G268" s="64"/>
      <c r="H268" s="22"/>
      <c r="I268" s="22"/>
      <c r="J268" s="22"/>
      <c r="K268" s="22"/>
      <c r="L268" s="22"/>
      <c r="M268" s="22"/>
      <c r="N268" s="22"/>
      <c r="O268" s="2" t="s">
        <v>862</v>
      </c>
      <c r="R268" s="161">
        <f t="shared" si="47"/>
        <v>0</v>
      </c>
      <c r="S268" s="161">
        <f t="shared" si="48"/>
        <v>0</v>
      </c>
      <c r="T268" s="161">
        <f t="shared" si="49"/>
        <v>0</v>
      </c>
    </row>
    <row r="269" spans="1:20" x14ac:dyDescent="0.25">
      <c r="A269" s="161">
        <f t="shared" si="46"/>
        <v>0</v>
      </c>
      <c r="B269" s="64"/>
      <c r="C269" s="64"/>
      <c r="D269" s="64"/>
      <c r="E269" s="64"/>
      <c r="F269" s="71" t="s">
        <v>177</v>
      </c>
      <c r="G269" s="64"/>
      <c r="H269" s="22"/>
      <c r="I269" s="22"/>
      <c r="J269" s="22"/>
      <c r="K269" s="22"/>
      <c r="L269" s="22"/>
      <c r="M269" s="22"/>
      <c r="N269" s="22"/>
      <c r="O269" s="2" t="s">
        <v>862</v>
      </c>
      <c r="R269" s="161">
        <f t="shared" si="47"/>
        <v>0</v>
      </c>
      <c r="S269" s="161">
        <f t="shared" si="48"/>
        <v>0</v>
      </c>
      <c r="T269" s="161">
        <f t="shared" si="49"/>
        <v>0</v>
      </c>
    </row>
    <row r="270" spans="1:20" ht="54" customHeight="1" x14ac:dyDescent="0.25">
      <c r="A270" s="161">
        <f t="shared" si="46"/>
        <v>0</v>
      </c>
      <c r="B270" s="64"/>
      <c r="C270" s="64"/>
      <c r="D270" s="64"/>
      <c r="E270" s="64"/>
      <c r="F270" s="71" t="s">
        <v>177</v>
      </c>
      <c r="G270" s="64"/>
      <c r="H270" s="22"/>
      <c r="I270" s="22"/>
      <c r="J270" s="22"/>
      <c r="K270" s="22"/>
      <c r="L270" s="22"/>
      <c r="M270" s="22"/>
      <c r="N270" s="22"/>
      <c r="O270" s="2" t="s">
        <v>862</v>
      </c>
      <c r="R270" s="161">
        <f t="shared" si="47"/>
        <v>0</v>
      </c>
      <c r="S270" s="161">
        <f t="shared" si="48"/>
        <v>0</v>
      </c>
      <c r="T270" s="161">
        <f t="shared" si="49"/>
        <v>0</v>
      </c>
    </row>
    <row r="271" spans="1:20" x14ac:dyDescent="0.25">
      <c r="A271" s="161">
        <f t="shared" si="46"/>
        <v>0</v>
      </c>
      <c r="B271" s="64">
        <v>2442</v>
      </c>
      <c r="C271" s="64" t="s">
        <v>9</v>
      </c>
      <c r="D271" s="64">
        <v>4</v>
      </c>
      <c r="E271" s="64">
        <v>2</v>
      </c>
      <c r="F271" s="71" t="s">
        <v>250</v>
      </c>
      <c r="G271" s="64"/>
      <c r="H271" s="22"/>
      <c r="I271" s="22"/>
      <c r="J271" s="22"/>
      <c r="K271" s="22"/>
      <c r="L271" s="22"/>
      <c r="M271" s="22"/>
      <c r="N271" s="22"/>
      <c r="O271" s="2" t="s">
        <v>862</v>
      </c>
      <c r="R271" s="161">
        <f t="shared" si="47"/>
        <v>0</v>
      </c>
      <c r="S271" s="161">
        <f t="shared" si="48"/>
        <v>0</v>
      </c>
      <c r="T271" s="161">
        <f t="shared" si="49"/>
        <v>0</v>
      </c>
    </row>
    <row r="272" spans="1:20" ht="40.5" x14ac:dyDescent="0.25">
      <c r="A272" s="161">
        <f t="shared" ref="A272:A335" si="51">+H272</f>
        <v>0</v>
      </c>
      <c r="B272" s="64"/>
      <c r="C272" s="64"/>
      <c r="D272" s="64"/>
      <c r="E272" s="64"/>
      <c r="F272" s="71" t="s">
        <v>176</v>
      </c>
      <c r="G272" s="64"/>
      <c r="H272" s="22"/>
      <c r="I272" s="22"/>
      <c r="J272" s="22"/>
      <c r="K272" s="22"/>
      <c r="L272" s="22"/>
      <c r="M272" s="22"/>
      <c r="N272" s="22"/>
      <c r="O272" s="2" t="s">
        <v>862</v>
      </c>
      <c r="R272" s="161">
        <f t="shared" ref="R272:R335" si="52">+L272-K272</f>
        <v>0</v>
      </c>
      <c r="S272" s="161">
        <f t="shared" ref="S272:S335" si="53">+M272-L272</f>
        <v>0</v>
      </c>
      <c r="T272" s="161">
        <f t="shared" ref="T272:T335" si="54">+N272-M272</f>
        <v>0</v>
      </c>
    </row>
    <row r="273" spans="1:23" x14ac:dyDescent="0.25">
      <c r="A273" s="161">
        <f t="shared" si="51"/>
        <v>0</v>
      </c>
      <c r="B273" s="64"/>
      <c r="C273" s="64"/>
      <c r="D273" s="64"/>
      <c r="E273" s="64"/>
      <c r="F273" s="71" t="s">
        <v>177</v>
      </c>
      <c r="G273" s="64"/>
      <c r="H273" s="22"/>
      <c r="I273" s="22"/>
      <c r="J273" s="22"/>
      <c r="K273" s="22"/>
      <c r="L273" s="22"/>
      <c r="M273" s="22"/>
      <c r="N273" s="22"/>
      <c r="O273" s="2" t="s">
        <v>862</v>
      </c>
      <c r="R273" s="161">
        <f t="shared" si="52"/>
        <v>0</v>
      </c>
      <c r="S273" s="161">
        <f t="shared" si="53"/>
        <v>0</v>
      </c>
      <c r="T273" s="161">
        <f t="shared" si="54"/>
        <v>0</v>
      </c>
    </row>
    <row r="274" spans="1:23" ht="54" customHeight="1" x14ac:dyDescent="0.25">
      <c r="A274" s="161">
        <f t="shared" si="51"/>
        <v>0</v>
      </c>
      <c r="B274" s="64"/>
      <c r="C274" s="64"/>
      <c r="D274" s="64"/>
      <c r="E274" s="64"/>
      <c r="F274" s="71" t="s">
        <v>177</v>
      </c>
      <c r="G274" s="64"/>
      <c r="H274" s="22"/>
      <c r="I274" s="22"/>
      <c r="J274" s="22"/>
      <c r="K274" s="22"/>
      <c r="L274" s="22"/>
      <c r="M274" s="22"/>
      <c r="N274" s="22"/>
      <c r="O274" s="2" t="s">
        <v>862</v>
      </c>
      <c r="R274" s="161">
        <f t="shared" si="52"/>
        <v>0</v>
      </c>
      <c r="S274" s="161">
        <f t="shared" si="53"/>
        <v>0</v>
      </c>
      <c r="T274" s="161">
        <f t="shared" si="54"/>
        <v>0</v>
      </c>
    </row>
    <row r="275" spans="1:23" x14ac:dyDescent="0.25">
      <c r="A275" s="161">
        <f t="shared" si="51"/>
        <v>0</v>
      </c>
      <c r="B275" s="64">
        <v>2443</v>
      </c>
      <c r="C275" s="64" t="s">
        <v>9</v>
      </c>
      <c r="D275" s="64">
        <v>4</v>
      </c>
      <c r="E275" s="64">
        <v>3</v>
      </c>
      <c r="F275" s="71" t="s">
        <v>251</v>
      </c>
      <c r="G275" s="64"/>
      <c r="H275" s="22"/>
      <c r="I275" s="22"/>
      <c r="J275" s="22"/>
      <c r="K275" s="22"/>
      <c r="L275" s="22"/>
      <c r="M275" s="22"/>
      <c r="N275" s="22"/>
      <c r="O275" s="2" t="s">
        <v>862</v>
      </c>
      <c r="R275" s="161">
        <f t="shared" si="52"/>
        <v>0</v>
      </c>
      <c r="S275" s="161">
        <f t="shared" si="53"/>
        <v>0</v>
      </c>
      <c r="T275" s="161">
        <f t="shared" si="54"/>
        <v>0</v>
      </c>
    </row>
    <row r="276" spans="1:23" ht="40.5" x14ac:dyDescent="0.25">
      <c r="A276" s="161">
        <f t="shared" si="51"/>
        <v>0</v>
      </c>
      <c r="B276" s="64"/>
      <c r="C276" s="64"/>
      <c r="D276" s="64"/>
      <c r="E276" s="64"/>
      <c r="F276" s="71" t="s">
        <v>176</v>
      </c>
      <c r="G276" s="64"/>
      <c r="H276" s="22"/>
      <c r="I276" s="22"/>
      <c r="J276" s="22"/>
      <c r="K276" s="22"/>
      <c r="L276" s="22"/>
      <c r="M276" s="22"/>
      <c r="N276" s="22"/>
      <c r="O276" s="2" t="s">
        <v>862</v>
      </c>
      <c r="R276" s="161">
        <f t="shared" si="52"/>
        <v>0</v>
      </c>
      <c r="S276" s="161">
        <f t="shared" si="53"/>
        <v>0</v>
      </c>
      <c r="T276" s="161">
        <f t="shared" si="54"/>
        <v>0</v>
      </c>
    </row>
    <row r="277" spans="1:23" x14ac:dyDescent="0.25">
      <c r="A277" s="161">
        <f t="shared" si="51"/>
        <v>0</v>
      </c>
      <c r="B277" s="64"/>
      <c r="C277" s="64"/>
      <c r="D277" s="64"/>
      <c r="E277" s="64"/>
      <c r="F277" s="71" t="s">
        <v>177</v>
      </c>
      <c r="G277" s="64"/>
      <c r="H277" s="22"/>
      <c r="I277" s="22"/>
      <c r="J277" s="22"/>
      <c r="K277" s="22"/>
      <c r="L277" s="22"/>
      <c r="M277" s="22"/>
      <c r="N277" s="22"/>
      <c r="O277" s="2" t="s">
        <v>862</v>
      </c>
      <c r="R277" s="161">
        <f t="shared" si="52"/>
        <v>0</v>
      </c>
      <c r="S277" s="161">
        <f t="shared" si="53"/>
        <v>0</v>
      </c>
      <c r="T277" s="161">
        <f t="shared" si="54"/>
        <v>0</v>
      </c>
    </row>
    <row r="278" spans="1:23" x14ac:dyDescent="0.25">
      <c r="A278" s="161">
        <f t="shared" si="51"/>
        <v>0</v>
      </c>
      <c r="B278" s="64"/>
      <c r="C278" s="64"/>
      <c r="D278" s="64"/>
      <c r="E278" s="64"/>
      <c r="F278" s="71" t="s">
        <v>177</v>
      </c>
      <c r="G278" s="64"/>
      <c r="H278" s="22"/>
      <c r="I278" s="22"/>
      <c r="J278" s="22"/>
      <c r="K278" s="22"/>
      <c r="L278" s="22"/>
      <c r="M278" s="22"/>
      <c r="N278" s="22"/>
      <c r="O278" s="2" t="s">
        <v>862</v>
      </c>
      <c r="R278" s="161">
        <f t="shared" si="52"/>
        <v>0</v>
      </c>
      <c r="S278" s="161">
        <f t="shared" si="53"/>
        <v>0</v>
      </c>
      <c r="T278" s="161">
        <f t="shared" si="54"/>
        <v>0</v>
      </c>
    </row>
    <row r="279" spans="1:23" x14ac:dyDescent="0.25">
      <c r="A279" s="161">
        <f t="shared" si="51"/>
        <v>4222030.8428221</v>
      </c>
      <c r="B279" s="64">
        <v>2450</v>
      </c>
      <c r="C279" s="64" t="s">
        <v>9</v>
      </c>
      <c r="D279" s="64">
        <v>5</v>
      </c>
      <c r="E279" s="64">
        <v>0</v>
      </c>
      <c r="F279" s="71" t="s">
        <v>252</v>
      </c>
      <c r="G279" s="64"/>
      <c r="H279" s="22">
        <f t="shared" ref="H279:N279" si="55">H281+H290+H294+H302</f>
        <v>4222030.8428221</v>
      </c>
      <c r="I279" s="22">
        <f t="shared" si="55"/>
        <v>333476.69999999995</v>
      </c>
      <c r="J279" s="22">
        <f t="shared" si="55"/>
        <v>3888554.1428220998</v>
      </c>
      <c r="K279" s="22">
        <f t="shared" si="55"/>
        <v>2305827.2375387177</v>
      </c>
      <c r="L279" s="22">
        <f t="shared" si="55"/>
        <v>2889452.3563637803</v>
      </c>
      <c r="M279" s="22">
        <f t="shared" si="55"/>
        <v>3579930.8428221052</v>
      </c>
      <c r="N279" s="22">
        <f t="shared" si="55"/>
        <v>4222030.8428221</v>
      </c>
      <c r="O279" s="2" t="s">
        <v>862</v>
      </c>
      <c r="R279" s="161">
        <f t="shared" si="52"/>
        <v>583625.11882506264</v>
      </c>
      <c r="S279" s="161">
        <f t="shared" si="53"/>
        <v>690478.48645832483</v>
      </c>
      <c r="T279" s="161">
        <f t="shared" si="54"/>
        <v>642099.99999999488</v>
      </c>
    </row>
    <row r="280" spans="1:23" ht="51.75" customHeight="1" x14ac:dyDescent="0.25">
      <c r="A280" s="161">
        <f t="shared" si="51"/>
        <v>0</v>
      </c>
      <c r="B280" s="64"/>
      <c r="C280" s="64"/>
      <c r="D280" s="64"/>
      <c r="E280" s="64"/>
      <c r="F280" s="71" t="s">
        <v>155</v>
      </c>
      <c r="G280" s="64"/>
      <c r="H280" s="22"/>
      <c r="I280" s="22"/>
      <c r="J280" s="22"/>
      <c r="K280" s="22"/>
      <c r="L280" s="22"/>
      <c r="M280" s="22"/>
      <c r="N280" s="22"/>
      <c r="O280" s="2" t="s">
        <v>862</v>
      </c>
      <c r="R280" s="161">
        <f t="shared" si="52"/>
        <v>0</v>
      </c>
      <c r="S280" s="161">
        <f t="shared" si="53"/>
        <v>0</v>
      </c>
      <c r="T280" s="161">
        <f t="shared" si="54"/>
        <v>0</v>
      </c>
    </row>
    <row r="281" spans="1:23" x14ac:dyDescent="0.25">
      <c r="A281" s="161">
        <f t="shared" si="51"/>
        <v>4222030.8428221</v>
      </c>
      <c r="B281" s="64">
        <v>2451</v>
      </c>
      <c r="C281" s="64" t="s">
        <v>9</v>
      </c>
      <c r="D281" s="64">
        <v>5</v>
      </c>
      <c r="E281" s="64">
        <v>1</v>
      </c>
      <c r="F281" s="71" t="s">
        <v>253</v>
      </c>
      <c r="G281" s="64"/>
      <c r="H281" s="22">
        <f>H283+H284+H285+H286+H287+H288</f>
        <v>4222030.8428221</v>
      </c>
      <c r="I281" s="22">
        <f t="shared" ref="I281:N281" si="56">I283+I284+I285+I286+I287+I288</f>
        <v>333476.69999999995</v>
      </c>
      <c r="J281" s="22">
        <f t="shared" si="56"/>
        <v>3888554.1428220998</v>
      </c>
      <c r="K281" s="22">
        <f t="shared" si="56"/>
        <v>2305827.2375387177</v>
      </c>
      <c r="L281" s="22">
        <f t="shared" si="56"/>
        <v>2889452.3563637803</v>
      </c>
      <c r="M281" s="22">
        <f t="shared" si="56"/>
        <v>3579930.8428221052</v>
      </c>
      <c r="N281" s="22">
        <f t="shared" si="56"/>
        <v>4222030.8428221</v>
      </c>
      <c r="O281" s="2" t="s">
        <v>862</v>
      </c>
      <c r="R281" s="161">
        <f t="shared" si="52"/>
        <v>583625.11882506264</v>
      </c>
      <c r="S281" s="161">
        <f t="shared" si="53"/>
        <v>690478.48645832483</v>
      </c>
      <c r="T281" s="161">
        <f t="shared" si="54"/>
        <v>642099.99999999488</v>
      </c>
    </row>
    <row r="282" spans="1:23" ht="40.5" x14ac:dyDescent="0.25">
      <c r="A282" s="161">
        <f t="shared" si="51"/>
        <v>0</v>
      </c>
      <c r="B282" s="64"/>
      <c r="C282" s="64"/>
      <c r="D282" s="64"/>
      <c r="E282" s="64"/>
      <c r="F282" s="71" t="s">
        <v>176</v>
      </c>
      <c r="G282" s="64"/>
      <c r="H282" s="22"/>
      <c r="I282" s="22"/>
      <c r="J282" s="22"/>
      <c r="K282" s="22"/>
      <c r="L282" s="22"/>
      <c r="M282" s="22"/>
      <c r="N282" s="22"/>
      <c r="O282" s="2" t="s">
        <v>862</v>
      </c>
      <c r="R282" s="161">
        <f t="shared" si="52"/>
        <v>0</v>
      </c>
      <c r="S282" s="161">
        <f t="shared" si="53"/>
        <v>0</v>
      </c>
      <c r="T282" s="161">
        <f t="shared" si="54"/>
        <v>0</v>
      </c>
    </row>
    <row r="283" spans="1:23" x14ac:dyDescent="0.25">
      <c r="A283" s="161">
        <f t="shared" si="51"/>
        <v>24331.1</v>
      </c>
      <c r="B283" s="64"/>
      <c r="C283" s="64"/>
      <c r="D283" s="64"/>
      <c r="E283" s="64"/>
      <c r="F283" s="71" t="s">
        <v>546</v>
      </c>
      <c r="G283" s="64">
        <v>4239</v>
      </c>
      <c r="H283" s="22">
        <f t="shared" ref="H283:H289" si="57">SUM(I283:J283)</f>
        <v>24331.1</v>
      </c>
      <c r="I283" s="22">
        <v>24331.1</v>
      </c>
      <c r="J283" s="22"/>
      <c r="K283" s="152">
        <v>11473.957142857143</v>
      </c>
      <c r="L283" s="152">
        <v>18854.909523809525</v>
      </c>
      <c r="M283" s="152">
        <v>24331.1</v>
      </c>
      <c r="N283" s="152">
        <f t="shared" ref="N283:N289" si="58">+H283</f>
        <v>24331.1</v>
      </c>
      <c r="O283" s="2" t="s">
        <v>862</v>
      </c>
      <c r="R283" s="161">
        <f t="shared" si="52"/>
        <v>7380.9523809523816</v>
      </c>
      <c r="S283" s="161">
        <f t="shared" si="53"/>
        <v>5476.1904761904734</v>
      </c>
      <c r="T283" s="161">
        <f t="shared" si="54"/>
        <v>0</v>
      </c>
      <c r="V283" s="161"/>
    </row>
    <row r="284" spans="1:23" x14ac:dyDescent="0.25">
      <c r="A284" s="161">
        <f t="shared" si="51"/>
        <v>240000</v>
      </c>
      <c r="B284" s="64"/>
      <c r="C284" s="64"/>
      <c r="D284" s="64"/>
      <c r="E284" s="64"/>
      <c r="F284" s="71" t="s">
        <v>547</v>
      </c>
      <c r="G284" s="64">
        <v>4251</v>
      </c>
      <c r="H284" s="22">
        <f t="shared" si="57"/>
        <v>240000</v>
      </c>
      <c r="I284" s="22">
        <v>240000</v>
      </c>
      <c r="J284" s="22"/>
      <c r="K284" s="152">
        <v>99523.809523809527</v>
      </c>
      <c r="L284" s="152">
        <v>161031.74603174604</v>
      </c>
      <c r="M284" s="152">
        <v>225515.87301587302</v>
      </c>
      <c r="N284" s="152">
        <f t="shared" si="58"/>
        <v>240000</v>
      </c>
      <c r="O284" s="2" t="s">
        <v>862</v>
      </c>
      <c r="R284" s="161">
        <f t="shared" si="52"/>
        <v>61507.936507936509</v>
      </c>
      <c r="S284" s="161">
        <f t="shared" si="53"/>
        <v>64484.126984126982</v>
      </c>
      <c r="T284" s="161">
        <f t="shared" si="54"/>
        <v>14484.126984126982</v>
      </c>
    </row>
    <row r="285" spans="1:23" x14ac:dyDescent="0.25">
      <c r="A285" s="161">
        <f t="shared" si="51"/>
        <v>69145.600000000006</v>
      </c>
      <c r="B285" s="64"/>
      <c r="C285" s="64"/>
      <c r="D285" s="64"/>
      <c r="E285" s="64"/>
      <c r="F285" s="71" t="s">
        <v>168</v>
      </c>
      <c r="G285" s="64">
        <v>4269</v>
      </c>
      <c r="H285" s="22">
        <f t="shared" si="57"/>
        <v>69145.600000000006</v>
      </c>
      <c r="I285" s="22">
        <v>69145.600000000006</v>
      </c>
      <c r="J285" s="22"/>
      <c r="K285" s="152">
        <v>41050.361904761899</v>
      </c>
      <c r="L285" s="152">
        <v>53351.949206349207</v>
      </c>
      <c r="M285" s="152">
        <v>66248.774603174592</v>
      </c>
      <c r="N285" s="152">
        <f t="shared" si="58"/>
        <v>69145.600000000006</v>
      </c>
      <c r="O285" s="2" t="s">
        <v>862</v>
      </c>
      <c r="R285" s="161">
        <f t="shared" si="52"/>
        <v>12301.587301587308</v>
      </c>
      <c r="S285" s="161">
        <f t="shared" si="53"/>
        <v>12896.825396825385</v>
      </c>
      <c r="T285" s="161">
        <f t="shared" si="54"/>
        <v>2896.8253968254139</v>
      </c>
      <c r="W285" s="161"/>
    </row>
    <row r="286" spans="1:23" x14ac:dyDescent="0.25">
      <c r="A286" s="161">
        <f t="shared" si="51"/>
        <v>2839240.7428220999</v>
      </c>
      <c r="B286" s="64"/>
      <c r="C286" s="64"/>
      <c r="D286" s="64"/>
      <c r="E286" s="64"/>
      <c r="F286" s="71" t="s">
        <v>592</v>
      </c>
      <c r="G286" s="64">
        <v>5113</v>
      </c>
      <c r="H286" s="22">
        <f t="shared" si="57"/>
        <v>2839240.7428220999</v>
      </c>
      <c r="I286" s="22"/>
      <c r="J286" s="22">
        <f>2499784.7428221+339456</f>
        <v>2839240.7428220999</v>
      </c>
      <c r="K286" s="152">
        <v>1451883.1692847495</v>
      </c>
      <c r="L286" s="152">
        <f>1591488.79604632+339456</f>
        <v>1930944.7960463201</v>
      </c>
      <c r="M286" s="152">
        <f>2045637.91742528+339456</f>
        <v>2385093.91742528</v>
      </c>
      <c r="N286" s="152">
        <f t="shared" si="58"/>
        <v>2839240.7428220999</v>
      </c>
      <c r="O286" s="2" t="s">
        <v>862</v>
      </c>
      <c r="P286" s="22">
        <f>9696.9+15983.8</f>
        <v>25680.699999999997</v>
      </c>
      <c r="R286" s="161">
        <f t="shared" si="52"/>
        <v>479061.62676157057</v>
      </c>
      <c r="S286" s="161">
        <f t="shared" si="53"/>
        <v>454149.12137895986</v>
      </c>
      <c r="T286" s="161">
        <f t="shared" si="54"/>
        <v>454146.82539681997</v>
      </c>
      <c r="U286" s="161"/>
      <c r="V286" s="161"/>
    </row>
    <row r="287" spans="1:23" x14ac:dyDescent="0.25">
      <c r="A287" s="161">
        <f t="shared" si="51"/>
        <v>893752</v>
      </c>
      <c r="B287" s="64"/>
      <c r="C287" s="64"/>
      <c r="D287" s="64"/>
      <c r="E287" s="64"/>
      <c r="F287" s="73" t="s">
        <v>173</v>
      </c>
      <c r="G287" s="64" t="s">
        <v>93</v>
      </c>
      <c r="H287" s="22">
        <f t="shared" si="57"/>
        <v>893752</v>
      </c>
      <c r="I287" s="22"/>
      <c r="J287" s="22">
        <f>876652+17100</f>
        <v>893752</v>
      </c>
      <c r="K287" s="152">
        <v>618715.49206349207</v>
      </c>
      <c r="L287" s="152">
        <v>618715.49206349207</v>
      </c>
      <c r="M287" s="152">
        <v>747683.74603174604</v>
      </c>
      <c r="N287" s="152">
        <f t="shared" si="58"/>
        <v>893752</v>
      </c>
      <c r="O287" s="2" t="s">
        <v>862</v>
      </c>
      <c r="P287" s="22">
        <f>42552+134100</f>
        <v>176652</v>
      </c>
      <c r="R287" s="161">
        <f t="shared" si="52"/>
        <v>0</v>
      </c>
      <c r="S287" s="161">
        <f t="shared" si="53"/>
        <v>128968.25396825396</v>
      </c>
      <c r="T287" s="161">
        <f t="shared" si="54"/>
        <v>146068.25396825396</v>
      </c>
    </row>
    <row r="288" spans="1:23" x14ac:dyDescent="0.25">
      <c r="A288" s="161">
        <f t="shared" si="51"/>
        <v>155561.4</v>
      </c>
      <c r="B288" s="64"/>
      <c r="C288" s="64"/>
      <c r="D288" s="64"/>
      <c r="E288" s="64"/>
      <c r="F288" s="73" t="s">
        <v>753</v>
      </c>
      <c r="G288" s="64" t="s">
        <v>99</v>
      </c>
      <c r="H288" s="22">
        <f t="shared" si="57"/>
        <v>155561.4</v>
      </c>
      <c r="I288" s="22"/>
      <c r="J288" s="22">
        <v>155561.4</v>
      </c>
      <c r="K288" s="152">
        <v>83180.447619047627</v>
      </c>
      <c r="L288" s="152">
        <v>106553.46349206349</v>
      </c>
      <c r="M288" s="152">
        <v>131057.43174603174</v>
      </c>
      <c r="N288" s="152">
        <f t="shared" si="58"/>
        <v>155561.4</v>
      </c>
      <c r="O288" s="2" t="s">
        <v>862</v>
      </c>
      <c r="P288" s="22">
        <v>10000</v>
      </c>
      <c r="R288" s="161">
        <f t="shared" si="52"/>
        <v>23373.015873015858</v>
      </c>
      <c r="S288" s="161">
        <f t="shared" si="53"/>
        <v>24503.968253968254</v>
      </c>
      <c r="T288" s="161">
        <f t="shared" si="54"/>
        <v>24503.968253968254</v>
      </c>
    </row>
    <row r="289" spans="1:20" x14ac:dyDescent="0.25">
      <c r="A289" s="161">
        <f t="shared" si="51"/>
        <v>0</v>
      </c>
      <c r="B289" s="64"/>
      <c r="C289" s="64"/>
      <c r="D289" s="64"/>
      <c r="E289" s="64"/>
      <c r="F289" s="73" t="s">
        <v>177</v>
      </c>
      <c r="G289" s="64"/>
      <c r="H289" s="22">
        <f t="shared" si="57"/>
        <v>0</v>
      </c>
      <c r="I289" s="22"/>
      <c r="J289" s="22"/>
      <c r="K289" s="22"/>
      <c r="L289" s="22"/>
      <c r="M289" s="22"/>
      <c r="N289" s="22">
        <f t="shared" si="58"/>
        <v>0</v>
      </c>
      <c r="O289" s="2" t="s">
        <v>862</v>
      </c>
      <c r="R289" s="161">
        <f t="shared" si="52"/>
        <v>0</v>
      </c>
      <c r="S289" s="161">
        <f t="shared" si="53"/>
        <v>0</v>
      </c>
      <c r="T289" s="161">
        <f t="shared" si="54"/>
        <v>0</v>
      </c>
    </row>
    <row r="290" spans="1:20" ht="14.25" x14ac:dyDescent="0.25">
      <c r="A290" s="161">
        <f t="shared" si="51"/>
        <v>0</v>
      </c>
      <c r="B290" s="64">
        <v>2452</v>
      </c>
      <c r="C290" s="64" t="s">
        <v>9</v>
      </c>
      <c r="D290" s="64">
        <v>5</v>
      </c>
      <c r="E290" s="64">
        <v>2</v>
      </c>
      <c r="F290" s="71" t="s">
        <v>254</v>
      </c>
      <c r="G290" s="64"/>
      <c r="H290" s="22"/>
      <c r="I290" s="22"/>
      <c r="J290" s="22"/>
      <c r="K290" s="22"/>
      <c r="L290" s="22"/>
      <c r="M290" s="22"/>
      <c r="N290" s="22"/>
      <c r="O290" s="2" t="s">
        <v>862</v>
      </c>
      <c r="P290" s="162">
        <v>1000000</v>
      </c>
      <c r="R290" s="161">
        <f t="shared" si="52"/>
        <v>0</v>
      </c>
      <c r="S290" s="161">
        <f t="shared" si="53"/>
        <v>0</v>
      </c>
      <c r="T290" s="161">
        <f t="shared" si="54"/>
        <v>0</v>
      </c>
    </row>
    <row r="291" spans="1:20" ht="40.5" x14ac:dyDescent="0.25">
      <c r="A291" s="161">
        <f t="shared" si="51"/>
        <v>0</v>
      </c>
      <c r="B291" s="64"/>
      <c r="C291" s="64"/>
      <c r="D291" s="64"/>
      <c r="E291" s="64"/>
      <c r="F291" s="71" t="s">
        <v>176</v>
      </c>
      <c r="G291" s="64"/>
      <c r="H291" s="22"/>
      <c r="I291" s="22"/>
      <c r="J291" s="22"/>
      <c r="K291" s="22"/>
      <c r="L291" s="22"/>
      <c r="M291" s="22"/>
      <c r="N291" s="22"/>
      <c r="O291" s="2" t="s">
        <v>862</v>
      </c>
      <c r="R291" s="161">
        <f t="shared" si="52"/>
        <v>0</v>
      </c>
      <c r="S291" s="161">
        <f t="shared" si="53"/>
        <v>0</v>
      </c>
      <c r="T291" s="161">
        <f t="shared" si="54"/>
        <v>0</v>
      </c>
    </row>
    <row r="292" spans="1:20" x14ac:dyDescent="0.25">
      <c r="A292" s="161">
        <f t="shared" si="51"/>
        <v>0</v>
      </c>
      <c r="B292" s="64"/>
      <c r="C292" s="64"/>
      <c r="D292" s="64"/>
      <c r="E292" s="64"/>
      <c r="F292" s="71" t="s">
        <v>177</v>
      </c>
      <c r="G292" s="64"/>
      <c r="H292" s="22"/>
      <c r="I292" s="22"/>
      <c r="J292" s="22"/>
      <c r="K292" s="22"/>
      <c r="L292" s="22"/>
      <c r="M292" s="22"/>
      <c r="N292" s="22"/>
      <c r="O292" s="2" t="s">
        <v>862</v>
      </c>
      <c r="R292" s="161">
        <f t="shared" si="52"/>
        <v>0</v>
      </c>
      <c r="S292" s="161">
        <f t="shared" si="53"/>
        <v>0</v>
      </c>
      <c r="T292" s="161">
        <f t="shared" si="54"/>
        <v>0</v>
      </c>
    </row>
    <row r="293" spans="1:20" ht="53.25" customHeight="1" x14ac:dyDescent="0.25">
      <c r="A293" s="161">
        <f t="shared" si="51"/>
        <v>0</v>
      </c>
      <c r="B293" s="64"/>
      <c r="C293" s="64"/>
      <c r="D293" s="64"/>
      <c r="E293" s="64"/>
      <c r="F293" s="71" t="s">
        <v>177</v>
      </c>
      <c r="G293" s="64"/>
      <c r="H293" s="22"/>
      <c r="I293" s="22"/>
      <c r="J293" s="22"/>
      <c r="K293" s="22"/>
      <c r="L293" s="22"/>
      <c r="M293" s="22"/>
      <c r="N293" s="22"/>
      <c r="O293" s="2" t="s">
        <v>862</v>
      </c>
      <c r="R293" s="161">
        <f t="shared" si="52"/>
        <v>0</v>
      </c>
      <c r="S293" s="161">
        <f t="shared" si="53"/>
        <v>0</v>
      </c>
      <c r="T293" s="161">
        <f t="shared" si="54"/>
        <v>0</v>
      </c>
    </row>
    <row r="294" spans="1:20" x14ac:dyDescent="0.25">
      <c r="A294" s="161">
        <f t="shared" si="51"/>
        <v>0</v>
      </c>
      <c r="B294" s="64">
        <v>2453</v>
      </c>
      <c r="C294" s="64" t="s">
        <v>9</v>
      </c>
      <c r="D294" s="64">
        <v>5</v>
      </c>
      <c r="E294" s="64">
        <v>3</v>
      </c>
      <c r="F294" s="71" t="s">
        <v>255</v>
      </c>
      <c r="G294" s="64"/>
      <c r="H294" s="22"/>
      <c r="I294" s="22"/>
      <c r="J294" s="22"/>
      <c r="K294" s="22"/>
      <c r="L294" s="22"/>
      <c r="M294" s="22"/>
      <c r="N294" s="22"/>
      <c r="O294" s="2" t="s">
        <v>862</v>
      </c>
      <c r="R294" s="161">
        <f t="shared" si="52"/>
        <v>0</v>
      </c>
      <c r="S294" s="161">
        <f t="shared" si="53"/>
        <v>0</v>
      </c>
      <c r="T294" s="161">
        <f t="shared" si="54"/>
        <v>0</v>
      </c>
    </row>
    <row r="295" spans="1:20" ht="40.5" x14ac:dyDescent="0.25">
      <c r="A295" s="161">
        <f t="shared" si="51"/>
        <v>0</v>
      </c>
      <c r="B295" s="64"/>
      <c r="C295" s="64"/>
      <c r="D295" s="64"/>
      <c r="E295" s="64"/>
      <c r="F295" s="71" t="s">
        <v>176</v>
      </c>
      <c r="G295" s="64"/>
      <c r="H295" s="22"/>
      <c r="I295" s="22"/>
      <c r="J295" s="22"/>
      <c r="K295" s="22"/>
      <c r="L295" s="22"/>
      <c r="M295" s="22"/>
      <c r="N295" s="22"/>
      <c r="O295" s="2" t="s">
        <v>862</v>
      </c>
      <c r="R295" s="161">
        <f t="shared" si="52"/>
        <v>0</v>
      </c>
      <c r="S295" s="161">
        <f t="shared" si="53"/>
        <v>0</v>
      </c>
      <c r="T295" s="161">
        <f t="shared" si="54"/>
        <v>0</v>
      </c>
    </row>
    <row r="296" spans="1:20" x14ac:dyDescent="0.25">
      <c r="A296" s="161">
        <f t="shared" si="51"/>
        <v>0</v>
      </c>
      <c r="B296" s="64"/>
      <c r="C296" s="64"/>
      <c r="D296" s="64"/>
      <c r="E296" s="64"/>
      <c r="F296" s="71" t="s">
        <v>177</v>
      </c>
      <c r="G296" s="64"/>
      <c r="H296" s="22"/>
      <c r="I296" s="22"/>
      <c r="J296" s="22"/>
      <c r="K296" s="22"/>
      <c r="L296" s="22"/>
      <c r="M296" s="22"/>
      <c r="N296" s="22"/>
      <c r="O296" s="2" t="s">
        <v>862</v>
      </c>
      <c r="R296" s="161">
        <f t="shared" si="52"/>
        <v>0</v>
      </c>
      <c r="S296" s="161">
        <f t="shared" si="53"/>
        <v>0</v>
      </c>
      <c r="T296" s="161">
        <f t="shared" si="54"/>
        <v>0</v>
      </c>
    </row>
    <row r="297" spans="1:20" ht="52.5" customHeight="1" x14ac:dyDescent="0.25">
      <c r="A297" s="161">
        <f t="shared" si="51"/>
        <v>0</v>
      </c>
      <c r="B297" s="64"/>
      <c r="C297" s="64"/>
      <c r="D297" s="64"/>
      <c r="E297" s="64"/>
      <c r="F297" s="71" t="s">
        <v>177</v>
      </c>
      <c r="G297" s="64"/>
      <c r="H297" s="22"/>
      <c r="I297" s="22"/>
      <c r="J297" s="22"/>
      <c r="K297" s="22"/>
      <c r="L297" s="22"/>
      <c r="M297" s="22"/>
      <c r="N297" s="22"/>
      <c r="O297" s="2" t="s">
        <v>862</v>
      </c>
      <c r="R297" s="161">
        <f t="shared" si="52"/>
        <v>0</v>
      </c>
      <c r="S297" s="161">
        <f t="shared" si="53"/>
        <v>0</v>
      </c>
      <c r="T297" s="161">
        <f t="shared" si="54"/>
        <v>0</v>
      </c>
    </row>
    <row r="298" spans="1:20" x14ac:dyDescent="0.25">
      <c r="A298" s="161">
        <f t="shared" si="51"/>
        <v>0</v>
      </c>
      <c r="B298" s="64">
        <v>2454</v>
      </c>
      <c r="C298" s="64" t="s">
        <v>9</v>
      </c>
      <c r="D298" s="64">
        <v>5</v>
      </c>
      <c r="E298" s="64">
        <v>4</v>
      </c>
      <c r="F298" s="71" t="s">
        <v>256</v>
      </c>
      <c r="G298" s="64"/>
      <c r="H298" s="22"/>
      <c r="I298" s="22"/>
      <c r="J298" s="22"/>
      <c r="K298" s="22"/>
      <c r="L298" s="22"/>
      <c r="M298" s="22"/>
      <c r="N298" s="22"/>
      <c r="O298" s="2" t="s">
        <v>862</v>
      </c>
      <c r="R298" s="161">
        <f t="shared" si="52"/>
        <v>0</v>
      </c>
      <c r="S298" s="161">
        <f t="shared" si="53"/>
        <v>0</v>
      </c>
      <c r="T298" s="161">
        <f t="shared" si="54"/>
        <v>0</v>
      </c>
    </row>
    <row r="299" spans="1:20" ht="40.5" x14ac:dyDescent="0.25">
      <c r="A299" s="161">
        <f t="shared" si="51"/>
        <v>0</v>
      </c>
      <c r="B299" s="64"/>
      <c r="C299" s="64"/>
      <c r="D299" s="64"/>
      <c r="E299" s="64"/>
      <c r="F299" s="71" t="s">
        <v>176</v>
      </c>
      <c r="G299" s="64"/>
      <c r="H299" s="22"/>
      <c r="I299" s="22"/>
      <c r="J299" s="22"/>
      <c r="K299" s="22"/>
      <c r="L299" s="22"/>
      <c r="M299" s="22"/>
      <c r="N299" s="22"/>
      <c r="O299" s="2" t="s">
        <v>862</v>
      </c>
      <c r="R299" s="161">
        <f t="shared" si="52"/>
        <v>0</v>
      </c>
      <c r="S299" s="161">
        <f t="shared" si="53"/>
        <v>0</v>
      </c>
      <c r="T299" s="161">
        <f t="shared" si="54"/>
        <v>0</v>
      </c>
    </row>
    <row r="300" spans="1:20" x14ac:dyDescent="0.25">
      <c r="A300" s="161">
        <f t="shared" si="51"/>
        <v>0</v>
      </c>
      <c r="B300" s="64"/>
      <c r="C300" s="64"/>
      <c r="D300" s="64"/>
      <c r="E300" s="64"/>
      <c r="F300" s="71" t="s">
        <v>177</v>
      </c>
      <c r="G300" s="64"/>
      <c r="H300" s="22"/>
      <c r="I300" s="22"/>
      <c r="J300" s="22"/>
      <c r="K300" s="22"/>
      <c r="L300" s="22"/>
      <c r="M300" s="22"/>
      <c r="N300" s="22"/>
      <c r="O300" s="2" t="s">
        <v>862</v>
      </c>
      <c r="R300" s="161">
        <f t="shared" si="52"/>
        <v>0</v>
      </c>
      <c r="S300" s="161">
        <f t="shared" si="53"/>
        <v>0</v>
      </c>
      <c r="T300" s="161">
        <f t="shared" si="54"/>
        <v>0</v>
      </c>
    </row>
    <row r="301" spans="1:20" ht="51" customHeight="1" x14ac:dyDescent="0.25">
      <c r="A301" s="161">
        <f t="shared" si="51"/>
        <v>0</v>
      </c>
      <c r="B301" s="64"/>
      <c r="C301" s="64"/>
      <c r="D301" s="64"/>
      <c r="E301" s="64"/>
      <c r="F301" s="71" t="s">
        <v>177</v>
      </c>
      <c r="G301" s="64"/>
      <c r="H301" s="22"/>
      <c r="I301" s="22"/>
      <c r="J301" s="22"/>
      <c r="K301" s="22"/>
      <c r="L301" s="22"/>
      <c r="M301" s="22"/>
      <c r="N301" s="22"/>
      <c r="O301" s="2" t="s">
        <v>862</v>
      </c>
      <c r="R301" s="161">
        <f t="shared" si="52"/>
        <v>0</v>
      </c>
      <c r="S301" s="161">
        <f t="shared" si="53"/>
        <v>0</v>
      </c>
      <c r="T301" s="161">
        <f t="shared" si="54"/>
        <v>0</v>
      </c>
    </row>
    <row r="302" spans="1:20" x14ac:dyDescent="0.25">
      <c r="A302" s="161">
        <f t="shared" si="51"/>
        <v>0</v>
      </c>
      <c r="B302" s="64">
        <v>2455</v>
      </c>
      <c r="C302" s="64" t="s">
        <v>9</v>
      </c>
      <c r="D302" s="64">
        <v>5</v>
      </c>
      <c r="E302" s="64">
        <v>5</v>
      </c>
      <c r="F302" s="71" t="s">
        <v>257</v>
      </c>
      <c r="G302" s="64"/>
      <c r="H302" s="22"/>
      <c r="I302" s="22"/>
      <c r="J302" s="22"/>
      <c r="K302" s="22"/>
      <c r="L302" s="22"/>
      <c r="M302" s="22"/>
      <c r="N302" s="22"/>
      <c r="O302" s="2" t="s">
        <v>862</v>
      </c>
      <c r="R302" s="161">
        <f t="shared" si="52"/>
        <v>0</v>
      </c>
      <c r="S302" s="161">
        <f t="shared" si="53"/>
        <v>0</v>
      </c>
      <c r="T302" s="161">
        <f t="shared" si="54"/>
        <v>0</v>
      </c>
    </row>
    <row r="303" spans="1:20" ht="40.5" x14ac:dyDescent="0.25">
      <c r="A303" s="161">
        <f t="shared" si="51"/>
        <v>0</v>
      </c>
      <c r="B303" s="64"/>
      <c r="C303" s="64"/>
      <c r="D303" s="64"/>
      <c r="E303" s="64"/>
      <c r="F303" s="71" t="s">
        <v>176</v>
      </c>
      <c r="G303" s="64"/>
      <c r="H303" s="22"/>
      <c r="I303" s="22"/>
      <c r="J303" s="22"/>
      <c r="K303" s="22"/>
      <c r="L303" s="22"/>
      <c r="M303" s="22"/>
      <c r="N303" s="22"/>
      <c r="O303" s="2" t="s">
        <v>862</v>
      </c>
      <c r="R303" s="161">
        <f t="shared" si="52"/>
        <v>0</v>
      </c>
      <c r="S303" s="161">
        <f t="shared" si="53"/>
        <v>0</v>
      </c>
      <c r="T303" s="161">
        <f t="shared" si="54"/>
        <v>0</v>
      </c>
    </row>
    <row r="304" spans="1:20" x14ac:dyDescent="0.25">
      <c r="A304" s="161">
        <f t="shared" si="51"/>
        <v>0</v>
      </c>
      <c r="B304" s="64"/>
      <c r="C304" s="64"/>
      <c r="D304" s="64"/>
      <c r="E304" s="64"/>
      <c r="F304" s="71" t="s">
        <v>177</v>
      </c>
      <c r="G304" s="64"/>
      <c r="H304" s="22"/>
      <c r="I304" s="22"/>
      <c r="J304" s="22"/>
      <c r="K304" s="22"/>
      <c r="L304" s="22"/>
      <c r="M304" s="22"/>
      <c r="N304" s="22"/>
      <c r="O304" s="2" t="s">
        <v>862</v>
      </c>
      <c r="R304" s="161">
        <f t="shared" si="52"/>
        <v>0</v>
      </c>
      <c r="S304" s="161">
        <f t="shared" si="53"/>
        <v>0</v>
      </c>
      <c r="T304" s="161">
        <f t="shared" si="54"/>
        <v>0</v>
      </c>
    </row>
    <row r="305" spans="1:20" x14ac:dyDescent="0.25">
      <c r="A305" s="161">
        <f t="shared" si="51"/>
        <v>0</v>
      </c>
      <c r="B305" s="64"/>
      <c r="C305" s="64"/>
      <c r="D305" s="64"/>
      <c r="E305" s="64"/>
      <c r="F305" s="71" t="s">
        <v>177</v>
      </c>
      <c r="G305" s="64"/>
      <c r="H305" s="22"/>
      <c r="I305" s="22"/>
      <c r="J305" s="22"/>
      <c r="K305" s="22"/>
      <c r="L305" s="22"/>
      <c r="M305" s="22"/>
      <c r="N305" s="22"/>
      <c r="O305" s="2" t="s">
        <v>862</v>
      </c>
      <c r="R305" s="161">
        <f t="shared" si="52"/>
        <v>0</v>
      </c>
      <c r="S305" s="161">
        <f t="shared" si="53"/>
        <v>0</v>
      </c>
      <c r="T305" s="161">
        <f t="shared" si="54"/>
        <v>0</v>
      </c>
    </row>
    <row r="306" spans="1:20" x14ac:dyDescent="0.25">
      <c r="A306" s="161">
        <f t="shared" si="51"/>
        <v>0</v>
      </c>
      <c r="B306" s="64">
        <v>2460</v>
      </c>
      <c r="C306" s="64" t="s">
        <v>9</v>
      </c>
      <c r="D306" s="64">
        <v>6</v>
      </c>
      <c r="E306" s="64">
        <v>0</v>
      </c>
      <c r="F306" s="71" t="s">
        <v>258</v>
      </c>
      <c r="G306" s="64"/>
      <c r="H306" s="22"/>
      <c r="I306" s="22"/>
      <c r="J306" s="22"/>
      <c r="K306" s="22"/>
      <c r="L306" s="22"/>
      <c r="M306" s="22"/>
      <c r="N306" s="22"/>
      <c r="O306" s="2" t="s">
        <v>862</v>
      </c>
      <c r="R306" s="161">
        <f t="shared" si="52"/>
        <v>0</v>
      </c>
      <c r="S306" s="161">
        <f t="shared" si="53"/>
        <v>0</v>
      </c>
      <c r="T306" s="161">
        <f t="shared" si="54"/>
        <v>0</v>
      </c>
    </row>
    <row r="307" spans="1:20" ht="52.5" customHeight="1" x14ac:dyDescent="0.25">
      <c r="A307" s="161">
        <f t="shared" si="51"/>
        <v>0</v>
      </c>
      <c r="B307" s="64"/>
      <c r="C307" s="64"/>
      <c r="D307" s="64"/>
      <c r="E307" s="64"/>
      <c r="F307" s="71" t="s">
        <v>155</v>
      </c>
      <c r="G307" s="64"/>
      <c r="H307" s="22"/>
      <c r="I307" s="22"/>
      <c r="J307" s="22"/>
      <c r="K307" s="22"/>
      <c r="L307" s="22"/>
      <c r="M307" s="22"/>
      <c r="N307" s="22"/>
      <c r="O307" s="2" t="s">
        <v>862</v>
      </c>
      <c r="R307" s="161">
        <f t="shared" si="52"/>
        <v>0</v>
      </c>
      <c r="S307" s="161">
        <f t="shared" si="53"/>
        <v>0</v>
      </c>
      <c r="T307" s="161">
        <f t="shared" si="54"/>
        <v>0</v>
      </c>
    </row>
    <row r="308" spans="1:20" x14ac:dyDescent="0.25">
      <c r="A308" s="161">
        <f t="shared" si="51"/>
        <v>0</v>
      </c>
      <c r="B308" s="64">
        <v>2461</v>
      </c>
      <c r="C308" s="64" t="s">
        <v>9</v>
      </c>
      <c r="D308" s="64">
        <v>6</v>
      </c>
      <c r="E308" s="64">
        <v>1</v>
      </c>
      <c r="F308" s="71" t="s">
        <v>259</v>
      </c>
      <c r="G308" s="64"/>
      <c r="H308" s="22"/>
      <c r="I308" s="22"/>
      <c r="J308" s="22"/>
      <c r="K308" s="22"/>
      <c r="L308" s="22"/>
      <c r="M308" s="22"/>
      <c r="N308" s="22"/>
      <c r="O308" s="2" t="s">
        <v>862</v>
      </c>
      <c r="R308" s="161">
        <f t="shared" si="52"/>
        <v>0</v>
      </c>
      <c r="S308" s="161">
        <f t="shared" si="53"/>
        <v>0</v>
      </c>
      <c r="T308" s="161">
        <f t="shared" si="54"/>
        <v>0</v>
      </c>
    </row>
    <row r="309" spans="1:20" ht="40.5" x14ac:dyDescent="0.25">
      <c r="A309" s="161">
        <f t="shared" si="51"/>
        <v>0</v>
      </c>
      <c r="B309" s="64"/>
      <c r="C309" s="64"/>
      <c r="D309" s="64"/>
      <c r="E309" s="64"/>
      <c r="F309" s="71" t="s">
        <v>176</v>
      </c>
      <c r="G309" s="64"/>
      <c r="H309" s="22"/>
      <c r="I309" s="22"/>
      <c r="J309" s="22"/>
      <c r="K309" s="22"/>
      <c r="L309" s="22"/>
      <c r="M309" s="22"/>
      <c r="N309" s="22"/>
      <c r="O309" s="2" t="s">
        <v>862</v>
      </c>
      <c r="R309" s="161">
        <f t="shared" si="52"/>
        <v>0</v>
      </c>
      <c r="S309" s="161">
        <f t="shared" si="53"/>
        <v>0</v>
      </c>
      <c r="T309" s="161">
        <f t="shared" si="54"/>
        <v>0</v>
      </c>
    </row>
    <row r="310" spans="1:20" x14ac:dyDescent="0.25">
      <c r="A310" s="161">
        <f t="shared" si="51"/>
        <v>0</v>
      </c>
      <c r="B310" s="64"/>
      <c r="C310" s="64"/>
      <c r="D310" s="64"/>
      <c r="E310" s="64"/>
      <c r="F310" s="71" t="s">
        <v>177</v>
      </c>
      <c r="G310" s="64"/>
      <c r="H310" s="22"/>
      <c r="I310" s="22"/>
      <c r="J310" s="22"/>
      <c r="K310" s="22"/>
      <c r="L310" s="22"/>
      <c r="M310" s="22"/>
      <c r="N310" s="22"/>
      <c r="O310" s="2" t="s">
        <v>862</v>
      </c>
      <c r="R310" s="161">
        <f t="shared" si="52"/>
        <v>0</v>
      </c>
      <c r="S310" s="161">
        <f t="shared" si="53"/>
        <v>0</v>
      </c>
      <c r="T310" s="161">
        <f t="shared" si="54"/>
        <v>0</v>
      </c>
    </row>
    <row r="311" spans="1:20" x14ac:dyDescent="0.25">
      <c r="A311" s="161">
        <f t="shared" si="51"/>
        <v>0</v>
      </c>
      <c r="B311" s="64"/>
      <c r="C311" s="64"/>
      <c r="D311" s="64"/>
      <c r="E311" s="64"/>
      <c r="F311" s="71" t="s">
        <v>177</v>
      </c>
      <c r="G311" s="64"/>
      <c r="H311" s="22"/>
      <c r="I311" s="22"/>
      <c r="J311" s="22"/>
      <c r="K311" s="22"/>
      <c r="L311" s="22"/>
      <c r="M311" s="22"/>
      <c r="N311" s="22"/>
      <c r="O311" s="2" t="s">
        <v>862</v>
      </c>
      <c r="R311" s="161">
        <f t="shared" si="52"/>
        <v>0</v>
      </c>
      <c r="S311" s="161">
        <f t="shared" si="53"/>
        <v>0</v>
      </c>
      <c r="T311" s="161">
        <f t="shared" si="54"/>
        <v>0</v>
      </c>
    </row>
    <row r="312" spans="1:20" x14ac:dyDescent="0.25">
      <c r="A312" s="161">
        <f t="shared" si="51"/>
        <v>0</v>
      </c>
      <c r="B312" s="64">
        <v>2470</v>
      </c>
      <c r="C312" s="64" t="s">
        <v>9</v>
      </c>
      <c r="D312" s="64">
        <v>7</v>
      </c>
      <c r="E312" s="64">
        <v>0</v>
      </c>
      <c r="F312" s="71" t="s">
        <v>260</v>
      </c>
      <c r="G312" s="64"/>
      <c r="H312" s="22"/>
      <c r="I312" s="22"/>
      <c r="J312" s="22"/>
      <c r="K312" s="22"/>
      <c r="L312" s="22"/>
      <c r="M312" s="22"/>
      <c r="N312" s="22"/>
      <c r="O312" s="2" t="s">
        <v>862</v>
      </c>
      <c r="R312" s="161">
        <f t="shared" si="52"/>
        <v>0</v>
      </c>
      <c r="S312" s="161">
        <f t="shared" si="53"/>
        <v>0</v>
      </c>
      <c r="T312" s="161">
        <f t="shared" si="54"/>
        <v>0</v>
      </c>
    </row>
    <row r="313" spans="1:20" ht="52.5" customHeight="1" x14ac:dyDescent="0.25">
      <c r="A313" s="161">
        <f t="shared" si="51"/>
        <v>0</v>
      </c>
      <c r="B313" s="64"/>
      <c r="C313" s="64"/>
      <c r="D313" s="64"/>
      <c r="E313" s="64"/>
      <c r="F313" s="71" t="s">
        <v>155</v>
      </c>
      <c r="G313" s="64"/>
      <c r="H313" s="22"/>
      <c r="I313" s="22"/>
      <c r="J313" s="22"/>
      <c r="K313" s="22"/>
      <c r="L313" s="22"/>
      <c r="M313" s="22"/>
      <c r="N313" s="22"/>
      <c r="O313" s="2" t="s">
        <v>862</v>
      </c>
      <c r="R313" s="161">
        <f t="shared" si="52"/>
        <v>0</v>
      </c>
      <c r="S313" s="161">
        <f t="shared" si="53"/>
        <v>0</v>
      </c>
      <c r="T313" s="161">
        <f t="shared" si="54"/>
        <v>0</v>
      </c>
    </row>
    <row r="314" spans="1:20" ht="27" x14ac:dyDescent="0.25">
      <c r="A314" s="161">
        <f t="shared" si="51"/>
        <v>0</v>
      </c>
      <c r="B314" s="64">
        <v>2471</v>
      </c>
      <c r="C314" s="64" t="s">
        <v>9</v>
      </c>
      <c r="D314" s="64">
        <v>7</v>
      </c>
      <c r="E314" s="64">
        <v>1</v>
      </c>
      <c r="F314" s="71" t="s">
        <v>261</v>
      </c>
      <c r="G314" s="64"/>
      <c r="H314" s="22"/>
      <c r="I314" s="22"/>
      <c r="J314" s="22"/>
      <c r="K314" s="22"/>
      <c r="L314" s="22"/>
      <c r="M314" s="22"/>
      <c r="N314" s="22"/>
      <c r="O314" s="2" t="s">
        <v>862</v>
      </c>
      <c r="R314" s="161">
        <f t="shared" si="52"/>
        <v>0</v>
      </c>
      <c r="S314" s="161">
        <f t="shared" si="53"/>
        <v>0</v>
      </c>
      <c r="T314" s="161">
        <f t="shared" si="54"/>
        <v>0</v>
      </c>
    </row>
    <row r="315" spans="1:20" ht="40.5" x14ac:dyDescent="0.25">
      <c r="A315" s="161">
        <f t="shared" si="51"/>
        <v>0</v>
      </c>
      <c r="B315" s="64"/>
      <c r="C315" s="64"/>
      <c r="D315" s="64"/>
      <c r="E315" s="64"/>
      <c r="F315" s="71" t="s">
        <v>176</v>
      </c>
      <c r="G315" s="64"/>
      <c r="H315" s="22"/>
      <c r="I315" s="22"/>
      <c r="J315" s="22"/>
      <c r="K315" s="22"/>
      <c r="L315" s="22"/>
      <c r="M315" s="22"/>
      <c r="N315" s="22"/>
      <c r="O315" s="2" t="s">
        <v>862</v>
      </c>
      <c r="R315" s="161">
        <f t="shared" si="52"/>
        <v>0</v>
      </c>
      <c r="S315" s="161">
        <f t="shared" si="53"/>
        <v>0</v>
      </c>
      <c r="T315" s="161">
        <f t="shared" si="54"/>
        <v>0</v>
      </c>
    </row>
    <row r="316" spans="1:20" ht="42" customHeight="1" x14ac:dyDescent="0.25">
      <c r="A316" s="161">
        <f t="shared" si="51"/>
        <v>0</v>
      </c>
      <c r="B316" s="64"/>
      <c r="C316" s="64"/>
      <c r="D316" s="64"/>
      <c r="E316" s="64"/>
      <c r="F316" s="71" t="s">
        <v>177</v>
      </c>
      <c r="G316" s="64"/>
      <c r="H316" s="22"/>
      <c r="I316" s="22"/>
      <c r="J316" s="22"/>
      <c r="K316" s="22"/>
      <c r="L316" s="22"/>
      <c r="M316" s="22"/>
      <c r="N316" s="22"/>
      <c r="O316" s="2" t="s">
        <v>862</v>
      </c>
      <c r="R316" s="161">
        <f t="shared" si="52"/>
        <v>0</v>
      </c>
      <c r="S316" s="161">
        <f t="shared" si="53"/>
        <v>0</v>
      </c>
      <c r="T316" s="161">
        <f t="shared" si="54"/>
        <v>0</v>
      </c>
    </row>
    <row r="317" spans="1:20" ht="51.75" customHeight="1" x14ac:dyDescent="0.25">
      <c r="A317" s="161">
        <f t="shared" si="51"/>
        <v>0</v>
      </c>
      <c r="B317" s="64"/>
      <c r="C317" s="64"/>
      <c r="D317" s="64"/>
      <c r="E317" s="64"/>
      <c r="F317" s="71" t="s">
        <v>177</v>
      </c>
      <c r="G317" s="64"/>
      <c r="H317" s="22"/>
      <c r="I317" s="22"/>
      <c r="J317" s="22"/>
      <c r="K317" s="22"/>
      <c r="L317" s="22"/>
      <c r="M317" s="22"/>
      <c r="N317" s="22"/>
      <c r="O317" s="2" t="s">
        <v>862</v>
      </c>
      <c r="R317" s="161">
        <f t="shared" si="52"/>
        <v>0</v>
      </c>
      <c r="S317" s="161">
        <f t="shared" si="53"/>
        <v>0</v>
      </c>
      <c r="T317" s="161">
        <f t="shared" si="54"/>
        <v>0</v>
      </c>
    </row>
    <row r="318" spans="1:20" x14ac:dyDescent="0.25">
      <c r="A318" s="161">
        <f t="shared" si="51"/>
        <v>0</v>
      </c>
      <c r="B318" s="64">
        <v>2472</v>
      </c>
      <c r="C318" s="64" t="s">
        <v>9</v>
      </c>
      <c r="D318" s="64">
        <v>7</v>
      </c>
      <c r="E318" s="64">
        <v>2</v>
      </c>
      <c r="F318" s="71" t="s">
        <v>262</v>
      </c>
      <c r="G318" s="64"/>
      <c r="H318" s="22"/>
      <c r="I318" s="22"/>
      <c r="J318" s="22"/>
      <c r="K318" s="22"/>
      <c r="L318" s="22"/>
      <c r="M318" s="22"/>
      <c r="N318" s="22"/>
      <c r="O318" s="2" t="s">
        <v>862</v>
      </c>
      <c r="R318" s="161">
        <f t="shared" si="52"/>
        <v>0</v>
      </c>
      <c r="S318" s="161">
        <f t="shared" si="53"/>
        <v>0</v>
      </c>
      <c r="T318" s="161">
        <f t="shared" si="54"/>
        <v>0</v>
      </c>
    </row>
    <row r="319" spans="1:20" ht="40.5" x14ac:dyDescent="0.25">
      <c r="A319" s="161">
        <f t="shared" si="51"/>
        <v>0</v>
      </c>
      <c r="B319" s="64"/>
      <c r="C319" s="64"/>
      <c r="D319" s="64"/>
      <c r="E319" s="64"/>
      <c r="F319" s="71" t="s">
        <v>176</v>
      </c>
      <c r="G319" s="64"/>
      <c r="H319" s="22"/>
      <c r="I319" s="22"/>
      <c r="J319" s="22"/>
      <c r="K319" s="22"/>
      <c r="L319" s="22"/>
      <c r="M319" s="22"/>
      <c r="N319" s="22"/>
      <c r="O319" s="2" t="s">
        <v>862</v>
      </c>
      <c r="R319" s="161">
        <f t="shared" si="52"/>
        <v>0</v>
      </c>
      <c r="S319" s="161">
        <f t="shared" si="53"/>
        <v>0</v>
      </c>
      <c r="T319" s="161">
        <f t="shared" si="54"/>
        <v>0</v>
      </c>
    </row>
    <row r="320" spans="1:20" x14ac:dyDescent="0.25">
      <c r="A320" s="161">
        <f t="shared" si="51"/>
        <v>0</v>
      </c>
      <c r="B320" s="64"/>
      <c r="C320" s="64"/>
      <c r="D320" s="64"/>
      <c r="E320" s="64"/>
      <c r="F320" s="71" t="s">
        <v>177</v>
      </c>
      <c r="G320" s="64"/>
      <c r="H320" s="22"/>
      <c r="I320" s="22"/>
      <c r="J320" s="22"/>
      <c r="K320" s="22"/>
      <c r="L320" s="22"/>
      <c r="M320" s="22"/>
      <c r="N320" s="22"/>
      <c r="O320" s="2" t="s">
        <v>862</v>
      </c>
      <c r="R320" s="161">
        <f t="shared" si="52"/>
        <v>0</v>
      </c>
      <c r="S320" s="161">
        <f t="shared" si="53"/>
        <v>0</v>
      </c>
      <c r="T320" s="161">
        <f t="shared" si="54"/>
        <v>0</v>
      </c>
    </row>
    <row r="321" spans="1:20" ht="51" customHeight="1" x14ac:dyDescent="0.25">
      <c r="A321" s="161">
        <f t="shared" si="51"/>
        <v>0</v>
      </c>
      <c r="B321" s="64"/>
      <c r="C321" s="64"/>
      <c r="D321" s="64"/>
      <c r="E321" s="64"/>
      <c r="F321" s="71" t="s">
        <v>177</v>
      </c>
      <c r="G321" s="64"/>
      <c r="H321" s="22"/>
      <c r="I321" s="22"/>
      <c r="J321" s="22"/>
      <c r="K321" s="22"/>
      <c r="L321" s="22"/>
      <c r="M321" s="22"/>
      <c r="N321" s="22"/>
      <c r="O321" s="2" t="s">
        <v>862</v>
      </c>
      <c r="R321" s="161">
        <f t="shared" si="52"/>
        <v>0</v>
      </c>
      <c r="S321" s="161">
        <f t="shared" si="53"/>
        <v>0</v>
      </c>
      <c r="T321" s="161">
        <f t="shared" si="54"/>
        <v>0</v>
      </c>
    </row>
    <row r="322" spans="1:20" x14ac:dyDescent="0.25">
      <c r="A322" s="161">
        <f t="shared" si="51"/>
        <v>0</v>
      </c>
      <c r="B322" s="64">
        <v>2473</v>
      </c>
      <c r="C322" s="64" t="s">
        <v>9</v>
      </c>
      <c r="D322" s="64">
        <v>7</v>
      </c>
      <c r="E322" s="64">
        <v>3</v>
      </c>
      <c r="F322" s="71" t="s">
        <v>263</v>
      </c>
      <c r="G322" s="64"/>
      <c r="H322" s="22"/>
      <c r="I322" s="22"/>
      <c r="J322" s="22"/>
      <c r="K322" s="22"/>
      <c r="L322" s="22"/>
      <c r="M322" s="22"/>
      <c r="N322" s="22"/>
      <c r="O322" s="2" t="s">
        <v>862</v>
      </c>
      <c r="R322" s="161">
        <f t="shared" si="52"/>
        <v>0</v>
      </c>
      <c r="S322" s="161">
        <f t="shared" si="53"/>
        <v>0</v>
      </c>
      <c r="T322" s="161">
        <f t="shared" si="54"/>
        <v>0</v>
      </c>
    </row>
    <row r="323" spans="1:20" ht="40.5" x14ac:dyDescent="0.25">
      <c r="A323" s="161">
        <f t="shared" si="51"/>
        <v>0</v>
      </c>
      <c r="B323" s="64"/>
      <c r="C323" s="64"/>
      <c r="D323" s="64"/>
      <c r="E323" s="64"/>
      <c r="F323" s="71" t="s">
        <v>176</v>
      </c>
      <c r="G323" s="64"/>
      <c r="H323" s="22"/>
      <c r="I323" s="22"/>
      <c r="J323" s="22"/>
      <c r="K323" s="22"/>
      <c r="L323" s="22"/>
      <c r="M323" s="22"/>
      <c r="N323" s="22"/>
      <c r="O323" s="2" t="s">
        <v>862</v>
      </c>
      <c r="R323" s="161">
        <f t="shared" si="52"/>
        <v>0</v>
      </c>
      <c r="S323" s="161">
        <f t="shared" si="53"/>
        <v>0</v>
      </c>
      <c r="T323" s="161">
        <f t="shared" si="54"/>
        <v>0</v>
      </c>
    </row>
    <row r="324" spans="1:20" x14ac:dyDescent="0.25">
      <c r="A324" s="161">
        <f t="shared" si="51"/>
        <v>0</v>
      </c>
      <c r="B324" s="64"/>
      <c r="C324" s="64"/>
      <c r="D324" s="64"/>
      <c r="E324" s="64"/>
      <c r="F324" s="71" t="s">
        <v>177</v>
      </c>
      <c r="G324" s="64"/>
      <c r="H324" s="22"/>
      <c r="I324" s="22"/>
      <c r="J324" s="22"/>
      <c r="K324" s="22"/>
      <c r="L324" s="22"/>
      <c r="M324" s="22"/>
      <c r="N324" s="22"/>
      <c r="O324" s="2" t="s">
        <v>862</v>
      </c>
      <c r="R324" s="161">
        <f t="shared" si="52"/>
        <v>0</v>
      </c>
      <c r="S324" s="161">
        <f t="shared" si="53"/>
        <v>0</v>
      </c>
      <c r="T324" s="161">
        <f t="shared" si="54"/>
        <v>0</v>
      </c>
    </row>
    <row r="325" spans="1:20" ht="51" customHeight="1" x14ac:dyDescent="0.25">
      <c r="A325" s="161">
        <f t="shared" si="51"/>
        <v>0</v>
      </c>
      <c r="B325" s="64"/>
      <c r="C325" s="64"/>
      <c r="D325" s="64"/>
      <c r="E325" s="64"/>
      <c r="F325" s="71" t="s">
        <v>177</v>
      </c>
      <c r="G325" s="64"/>
      <c r="H325" s="22"/>
      <c r="I325" s="22"/>
      <c r="J325" s="22"/>
      <c r="K325" s="22"/>
      <c r="L325" s="22"/>
      <c r="M325" s="22"/>
      <c r="N325" s="22"/>
      <c r="O325" s="2" t="s">
        <v>862</v>
      </c>
      <c r="R325" s="161">
        <f t="shared" si="52"/>
        <v>0</v>
      </c>
      <c r="S325" s="161">
        <f t="shared" si="53"/>
        <v>0</v>
      </c>
      <c r="T325" s="161">
        <f t="shared" si="54"/>
        <v>0</v>
      </c>
    </row>
    <row r="326" spans="1:20" x14ac:dyDescent="0.25">
      <c r="A326" s="161">
        <f t="shared" si="51"/>
        <v>0</v>
      </c>
      <c r="B326" s="64">
        <v>2474</v>
      </c>
      <c r="C326" s="64" t="s">
        <v>9</v>
      </c>
      <c r="D326" s="64">
        <v>7</v>
      </c>
      <c r="E326" s="64">
        <v>4</v>
      </c>
      <c r="F326" s="71" t="s">
        <v>264</v>
      </c>
      <c r="G326" s="64"/>
      <c r="H326" s="22"/>
      <c r="I326" s="22"/>
      <c r="J326" s="22"/>
      <c r="K326" s="22"/>
      <c r="L326" s="22"/>
      <c r="M326" s="22"/>
      <c r="N326" s="22"/>
      <c r="O326" s="2" t="s">
        <v>862</v>
      </c>
      <c r="R326" s="161">
        <f t="shared" si="52"/>
        <v>0</v>
      </c>
      <c r="S326" s="161">
        <f t="shared" si="53"/>
        <v>0</v>
      </c>
      <c r="T326" s="161">
        <f t="shared" si="54"/>
        <v>0</v>
      </c>
    </row>
    <row r="327" spans="1:20" ht="40.5" x14ac:dyDescent="0.25">
      <c r="A327" s="161">
        <f t="shared" si="51"/>
        <v>0</v>
      </c>
      <c r="B327" s="64"/>
      <c r="C327" s="64"/>
      <c r="D327" s="64"/>
      <c r="E327" s="64"/>
      <c r="F327" s="71" t="s">
        <v>176</v>
      </c>
      <c r="G327" s="64"/>
      <c r="H327" s="22"/>
      <c r="I327" s="22"/>
      <c r="J327" s="22"/>
      <c r="K327" s="22"/>
      <c r="L327" s="22"/>
      <c r="M327" s="22"/>
      <c r="N327" s="22"/>
      <c r="O327" s="2" t="s">
        <v>862</v>
      </c>
      <c r="R327" s="161">
        <f t="shared" si="52"/>
        <v>0</v>
      </c>
      <c r="S327" s="161">
        <f t="shared" si="53"/>
        <v>0</v>
      </c>
      <c r="T327" s="161">
        <f t="shared" si="54"/>
        <v>0</v>
      </c>
    </row>
    <row r="328" spans="1:20" ht="50.25" customHeight="1" x14ac:dyDescent="0.25">
      <c r="A328" s="161">
        <f t="shared" si="51"/>
        <v>0</v>
      </c>
      <c r="B328" s="64"/>
      <c r="C328" s="64"/>
      <c r="D328" s="64"/>
      <c r="E328" s="64"/>
      <c r="F328" s="71" t="s">
        <v>177</v>
      </c>
      <c r="G328" s="64"/>
      <c r="H328" s="22"/>
      <c r="I328" s="22"/>
      <c r="J328" s="22"/>
      <c r="K328" s="22"/>
      <c r="L328" s="22"/>
      <c r="M328" s="22"/>
      <c r="N328" s="22"/>
      <c r="O328" s="2" t="s">
        <v>862</v>
      </c>
      <c r="R328" s="161">
        <f t="shared" si="52"/>
        <v>0</v>
      </c>
      <c r="S328" s="161">
        <f t="shared" si="53"/>
        <v>0</v>
      </c>
      <c r="T328" s="161">
        <f t="shared" si="54"/>
        <v>0</v>
      </c>
    </row>
    <row r="329" spans="1:20" x14ac:dyDescent="0.25">
      <c r="A329" s="161">
        <f t="shared" si="51"/>
        <v>0</v>
      </c>
      <c r="B329" s="64"/>
      <c r="C329" s="64"/>
      <c r="D329" s="64"/>
      <c r="E329" s="64"/>
      <c r="F329" s="71" t="s">
        <v>177</v>
      </c>
      <c r="G329" s="64"/>
      <c r="H329" s="22"/>
      <c r="I329" s="22"/>
      <c r="J329" s="22"/>
      <c r="K329" s="22"/>
      <c r="L329" s="22"/>
      <c r="M329" s="22"/>
      <c r="N329" s="22"/>
      <c r="O329" s="2" t="s">
        <v>862</v>
      </c>
      <c r="R329" s="161">
        <f t="shared" si="52"/>
        <v>0</v>
      </c>
      <c r="S329" s="161">
        <f t="shared" si="53"/>
        <v>0</v>
      </c>
      <c r="T329" s="161">
        <f t="shared" si="54"/>
        <v>0</v>
      </c>
    </row>
    <row r="330" spans="1:20" ht="64.5" customHeight="1" x14ac:dyDescent="0.25">
      <c r="A330" s="161">
        <f t="shared" si="51"/>
        <v>0</v>
      </c>
      <c r="B330" s="64">
        <v>2480</v>
      </c>
      <c r="C330" s="64" t="s">
        <v>9</v>
      </c>
      <c r="D330" s="64">
        <v>8</v>
      </c>
      <c r="E330" s="64">
        <v>0</v>
      </c>
      <c r="F330" s="71" t="s">
        <v>265</v>
      </c>
      <c r="G330" s="64"/>
      <c r="H330" s="22"/>
      <c r="I330" s="22"/>
      <c r="J330" s="22"/>
      <c r="K330" s="22"/>
      <c r="L330" s="22"/>
      <c r="M330" s="22"/>
      <c r="N330" s="22"/>
      <c r="O330" s="2" t="s">
        <v>862</v>
      </c>
      <c r="R330" s="161">
        <f t="shared" si="52"/>
        <v>0</v>
      </c>
      <c r="S330" s="161">
        <f t="shared" si="53"/>
        <v>0</v>
      </c>
      <c r="T330" s="161">
        <f t="shared" si="54"/>
        <v>0</v>
      </c>
    </row>
    <row r="331" spans="1:20" ht="51.75" customHeight="1" x14ac:dyDescent="0.25">
      <c r="A331" s="161">
        <f t="shared" si="51"/>
        <v>0</v>
      </c>
      <c r="B331" s="64"/>
      <c r="C331" s="64"/>
      <c r="D331" s="64"/>
      <c r="E331" s="64"/>
      <c r="F331" s="71" t="s">
        <v>155</v>
      </c>
      <c r="G331" s="64"/>
      <c r="H331" s="22"/>
      <c r="I331" s="22"/>
      <c r="J331" s="22"/>
      <c r="K331" s="22"/>
      <c r="L331" s="22"/>
      <c r="M331" s="22"/>
      <c r="N331" s="22"/>
      <c r="O331" s="2" t="s">
        <v>862</v>
      </c>
      <c r="R331" s="161">
        <f t="shared" si="52"/>
        <v>0</v>
      </c>
      <c r="S331" s="161">
        <f t="shared" si="53"/>
        <v>0</v>
      </c>
      <c r="T331" s="161">
        <f t="shared" si="54"/>
        <v>0</v>
      </c>
    </row>
    <row r="332" spans="1:20" ht="40.5" x14ac:dyDescent="0.25">
      <c r="A332" s="161">
        <f t="shared" si="51"/>
        <v>0</v>
      </c>
      <c r="B332" s="64">
        <v>2481</v>
      </c>
      <c r="C332" s="64" t="s">
        <v>9</v>
      </c>
      <c r="D332" s="64">
        <v>8</v>
      </c>
      <c r="E332" s="64">
        <v>1</v>
      </c>
      <c r="F332" s="71" t="s">
        <v>266</v>
      </c>
      <c r="G332" s="64"/>
      <c r="H332" s="22"/>
      <c r="I332" s="22"/>
      <c r="J332" s="22"/>
      <c r="K332" s="22"/>
      <c r="L332" s="22"/>
      <c r="M332" s="22"/>
      <c r="N332" s="22"/>
      <c r="O332" s="2" t="s">
        <v>862</v>
      </c>
      <c r="R332" s="161">
        <f t="shared" si="52"/>
        <v>0</v>
      </c>
      <c r="S332" s="161">
        <f t="shared" si="53"/>
        <v>0</v>
      </c>
      <c r="T332" s="161">
        <f t="shared" si="54"/>
        <v>0</v>
      </c>
    </row>
    <row r="333" spans="1:20" ht="40.5" x14ac:dyDescent="0.25">
      <c r="A333" s="161">
        <f t="shared" si="51"/>
        <v>0</v>
      </c>
      <c r="B333" s="64"/>
      <c r="C333" s="64"/>
      <c r="D333" s="64"/>
      <c r="E333" s="64"/>
      <c r="F333" s="71" t="s">
        <v>176</v>
      </c>
      <c r="G333" s="64"/>
      <c r="H333" s="22"/>
      <c r="I333" s="22"/>
      <c r="J333" s="22"/>
      <c r="K333" s="22"/>
      <c r="L333" s="22"/>
      <c r="M333" s="22"/>
      <c r="N333" s="22"/>
      <c r="O333" s="2" t="s">
        <v>862</v>
      </c>
      <c r="R333" s="161">
        <f t="shared" si="52"/>
        <v>0</v>
      </c>
      <c r="S333" s="161">
        <f t="shared" si="53"/>
        <v>0</v>
      </c>
      <c r="T333" s="161">
        <f t="shared" si="54"/>
        <v>0</v>
      </c>
    </row>
    <row r="334" spans="1:20" ht="67.5" customHeight="1" x14ac:dyDescent="0.25">
      <c r="A334" s="161">
        <f t="shared" si="51"/>
        <v>0</v>
      </c>
      <c r="B334" s="64"/>
      <c r="C334" s="64"/>
      <c r="D334" s="64"/>
      <c r="E334" s="64"/>
      <c r="F334" s="71" t="s">
        <v>177</v>
      </c>
      <c r="G334" s="64"/>
      <c r="H334" s="22"/>
      <c r="I334" s="22"/>
      <c r="J334" s="22"/>
      <c r="K334" s="22"/>
      <c r="L334" s="22"/>
      <c r="M334" s="22"/>
      <c r="N334" s="22"/>
      <c r="O334" s="2" t="s">
        <v>862</v>
      </c>
      <c r="R334" s="161">
        <f t="shared" si="52"/>
        <v>0</v>
      </c>
      <c r="S334" s="161">
        <f t="shared" si="53"/>
        <v>0</v>
      </c>
      <c r="T334" s="161">
        <f t="shared" si="54"/>
        <v>0</v>
      </c>
    </row>
    <row r="335" spans="1:20" ht="54" customHeight="1" x14ac:dyDescent="0.25">
      <c r="A335" s="161">
        <f t="shared" si="51"/>
        <v>0</v>
      </c>
      <c r="B335" s="64"/>
      <c r="C335" s="64"/>
      <c r="D335" s="64"/>
      <c r="E335" s="64"/>
      <c r="F335" s="71" t="s">
        <v>177</v>
      </c>
      <c r="G335" s="64"/>
      <c r="H335" s="22"/>
      <c r="I335" s="22"/>
      <c r="J335" s="22"/>
      <c r="K335" s="22"/>
      <c r="L335" s="22"/>
      <c r="M335" s="22"/>
      <c r="N335" s="22"/>
      <c r="O335" s="2" t="s">
        <v>862</v>
      </c>
      <c r="R335" s="161">
        <f t="shared" si="52"/>
        <v>0</v>
      </c>
      <c r="S335" s="161">
        <f t="shared" si="53"/>
        <v>0</v>
      </c>
      <c r="T335" s="161">
        <f t="shared" si="54"/>
        <v>0</v>
      </c>
    </row>
    <row r="336" spans="1:20" ht="40.5" x14ac:dyDescent="0.25">
      <c r="A336" s="161">
        <f t="shared" ref="A336:A399" si="59">+H336</f>
        <v>0</v>
      </c>
      <c r="B336" s="64">
        <v>2482</v>
      </c>
      <c r="C336" s="64" t="s">
        <v>9</v>
      </c>
      <c r="D336" s="64">
        <v>8</v>
      </c>
      <c r="E336" s="64">
        <v>2</v>
      </c>
      <c r="F336" s="71" t="s">
        <v>267</v>
      </c>
      <c r="G336" s="64"/>
      <c r="H336" s="22"/>
      <c r="I336" s="22"/>
      <c r="J336" s="22"/>
      <c r="K336" s="22"/>
      <c r="L336" s="22"/>
      <c r="M336" s="22"/>
      <c r="N336" s="22"/>
      <c r="O336" s="2" t="s">
        <v>862</v>
      </c>
      <c r="R336" s="161">
        <f t="shared" ref="R336:R399" si="60">+L336-K336</f>
        <v>0</v>
      </c>
      <c r="S336" s="161">
        <f t="shared" ref="S336:S399" si="61">+M336-L336</f>
        <v>0</v>
      </c>
      <c r="T336" s="161">
        <f t="shared" ref="T336:T399" si="62">+N336-M336</f>
        <v>0</v>
      </c>
    </row>
    <row r="337" spans="1:20" ht="40.5" x14ac:dyDescent="0.25">
      <c r="A337" s="161">
        <f t="shared" si="59"/>
        <v>0</v>
      </c>
      <c r="B337" s="64"/>
      <c r="C337" s="64"/>
      <c r="D337" s="64"/>
      <c r="E337" s="64"/>
      <c r="F337" s="71" t="s">
        <v>176</v>
      </c>
      <c r="G337" s="64"/>
      <c r="H337" s="22"/>
      <c r="I337" s="22"/>
      <c r="J337" s="22"/>
      <c r="K337" s="22"/>
      <c r="L337" s="22"/>
      <c r="M337" s="22"/>
      <c r="N337" s="22"/>
      <c r="O337" s="2" t="s">
        <v>862</v>
      </c>
      <c r="R337" s="161">
        <f t="shared" si="60"/>
        <v>0</v>
      </c>
      <c r="S337" s="161">
        <f t="shared" si="61"/>
        <v>0</v>
      </c>
      <c r="T337" s="161">
        <f t="shared" si="62"/>
        <v>0</v>
      </c>
    </row>
    <row r="338" spans="1:20" x14ac:dyDescent="0.25">
      <c r="A338" s="161">
        <f t="shared" si="59"/>
        <v>0</v>
      </c>
      <c r="B338" s="64"/>
      <c r="C338" s="64"/>
      <c r="D338" s="64"/>
      <c r="E338" s="64"/>
      <c r="F338" s="71" t="s">
        <v>177</v>
      </c>
      <c r="G338" s="64"/>
      <c r="H338" s="22"/>
      <c r="I338" s="22"/>
      <c r="J338" s="22"/>
      <c r="K338" s="22"/>
      <c r="L338" s="22"/>
      <c r="M338" s="22"/>
      <c r="N338" s="22"/>
      <c r="O338" s="2" t="s">
        <v>862</v>
      </c>
      <c r="R338" s="161">
        <f t="shared" si="60"/>
        <v>0</v>
      </c>
      <c r="S338" s="161">
        <f t="shared" si="61"/>
        <v>0</v>
      </c>
      <c r="T338" s="161">
        <f t="shared" si="62"/>
        <v>0</v>
      </c>
    </row>
    <row r="339" spans="1:20" x14ac:dyDescent="0.25">
      <c r="A339" s="161">
        <f t="shared" si="59"/>
        <v>0</v>
      </c>
      <c r="B339" s="64"/>
      <c r="C339" s="64"/>
      <c r="D339" s="64"/>
      <c r="E339" s="64"/>
      <c r="F339" s="71" t="s">
        <v>177</v>
      </c>
      <c r="G339" s="64"/>
      <c r="H339" s="22"/>
      <c r="I339" s="22"/>
      <c r="J339" s="22"/>
      <c r="K339" s="22"/>
      <c r="L339" s="22"/>
      <c r="M339" s="22"/>
      <c r="N339" s="22"/>
      <c r="O339" s="2" t="s">
        <v>862</v>
      </c>
      <c r="R339" s="161">
        <f t="shared" si="60"/>
        <v>0</v>
      </c>
      <c r="S339" s="161">
        <f t="shared" si="61"/>
        <v>0</v>
      </c>
      <c r="T339" s="161">
        <f t="shared" si="62"/>
        <v>0</v>
      </c>
    </row>
    <row r="340" spans="1:20" ht="27" x14ac:dyDescent="0.25">
      <c r="A340" s="161">
        <f t="shared" si="59"/>
        <v>0</v>
      </c>
      <c r="B340" s="64">
        <v>2483</v>
      </c>
      <c r="C340" s="64" t="s">
        <v>9</v>
      </c>
      <c r="D340" s="64">
        <v>8</v>
      </c>
      <c r="E340" s="64">
        <v>3</v>
      </c>
      <c r="F340" s="71" t="s">
        <v>268</v>
      </c>
      <c r="G340" s="64"/>
      <c r="H340" s="22"/>
      <c r="I340" s="22"/>
      <c r="J340" s="22"/>
      <c r="K340" s="22"/>
      <c r="L340" s="22"/>
      <c r="M340" s="22"/>
      <c r="N340" s="22"/>
      <c r="O340" s="2" t="s">
        <v>862</v>
      </c>
      <c r="R340" s="161">
        <f t="shared" si="60"/>
        <v>0</v>
      </c>
      <c r="S340" s="161">
        <f t="shared" si="61"/>
        <v>0</v>
      </c>
      <c r="T340" s="161">
        <f t="shared" si="62"/>
        <v>0</v>
      </c>
    </row>
    <row r="341" spans="1:20" ht="40.5" x14ac:dyDescent="0.25">
      <c r="A341" s="161">
        <f t="shared" si="59"/>
        <v>0</v>
      </c>
      <c r="B341" s="64"/>
      <c r="C341" s="64"/>
      <c r="D341" s="64"/>
      <c r="E341" s="64"/>
      <c r="F341" s="71" t="s">
        <v>176</v>
      </c>
      <c r="G341" s="64"/>
      <c r="H341" s="22"/>
      <c r="I341" s="22"/>
      <c r="J341" s="22"/>
      <c r="K341" s="22"/>
      <c r="L341" s="22"/>
      <c r="M341" s="22"/>
      <c r="N341" s="22"/>
      <c r="O341" s="2" t="s">
        <v>862</v>
      </c>
      <c r="R341" s="161">
        <f t="shared" si="60"/>
        <v>0</v>
      </c>
      <c r="S341" s="161">
        <f t="shared" si="61"/>
        <v>0</v>
      </c>
      <c r="T341" s="161">
        <f t="shared" si="62"/>
        <v>0</v>
      </c>
    </row>
    <row r="342" spans="1:20" x14ac:dyDescent="0.25">
      <c r="A342" s="161">
        <f t="shared" si="59"/>
        <v>0</v>
      </c>
      <c r="B342" s="64"/>
      <c r="C342" s="64"/>
      <c r="D342" s="64"/>
      <c r="E342" s="64"/>
      <c r="F342" s="71" t="s">
        <v>177</v>
      </c>
      <c r="G342" s="64"/>
      <c r="H342" s="22"/>
      <c r="I342" s="22"/>
      <c r="J342" s="22"/>
      <c r="K342" s="22"/>
      <c r="L342" s="22"/>
      <c r="M342" s="22"/>
      <c r="N342" s="22"/>
      <c r="O342" s="2" t="s">
        <v>862</v>
      </c>
      <c r="R342" s="161">
        <f t="shared" si="60"/>
        <v>0</v>
      </c>
      <c r="S342" s="161">
        <f t="shared" si="61"/>
        <v>0</v>
      </c>
      <c r="T342" s="161">
        <f t="shared" si="62"/>
        <v>0</v>
      </c>
    </row>
    <row r="343" spans="1:20" ht="56.25" customHeight="1" x14ac:dyDescent="0.25">
      <c r="A343" s="161">
        <f t="shared" si="59"/>
        <v>0</v>
      </c>
      <c r="B343" s="64"/>
      <c r="C343" s="64"/>
      <c r="D343" s="64"/>
      <c r="E343" s="64"/>
      <c r="F343" s="71" t="s">
        <v>177</v>
      </c>
      <c r="G343" s="64"/>
      <c r="H343" s="22"/>
      <c r="I343" s="22"/>
      <c r="J343" s="22"/>
      <c r="K343" s="22"/>
      <c r="L343" s="22"/>
      <c r="M343" s="22"/>
      <c r="N343" s="22"/>
      <c r="O343" s="2" t="s">
        <v>862</v>
      </c>
      <c r="R343" s="161">
        <f t="shared" si="60"/>
        <v>0</v>
      </c>
      <c r="S343" s="161">
        <f t="shared" si="61"/>
        <v>0</v>
      </c>
      <c r="T343" s="161">
        <f t="shared" si="62"/>
        <v>0</v>
      </c>
    </row>
    <row r="344" spans="1:20" ht="40.5" x14ac:dyDescent="0.25">
      <c r="A344" s="161">
        <f t="shared" si="59"/>
        <v>0</v>
      </c>
      <c r="B344" s="64">
        <v>2484</v>
      </c>
      <c r="C344" s="64" t="s">
        <v>9</v>
      </c>
      <c r="D344" s="64">
        <v>8</v>
      </c>
      <c r="E344" s="64">
        <v>4</v>
      </c>
      <c r="F344" s="71" t="s">
        <v>269</v>
      </c>
      <c r="G344" s="64"/>
      <c r="H344" s="22"/>
      <c r="I344" s="22"/>
      <c r="J344" s="22"/>
      <c r="K344" s="22"/>
      <c r="L344" s="22"/>
      <c r="M344" s="22"/>
      <c r="N344" s="22"/>
      <c r="O344" s="2" t="s">
        <v>862</v>
      </c>
      <c r="R344" s="161">
        <f t="shared" si="60"/>
        <v>0</v>
      </c>
      <c r="S344" s="161">
        <f t="shared" si="61"/>
        <v>0</v>
      </c>
      <c r="T344" s="161">
        <f t="shared" si="62"/>
        <v>0</v>
      </c>
    </row>
    <row r="345" spans="1:20" ht="40.5" x14ac:dyDescent="0.25">
      <c r="A345" s="161">
        <f t="shared" si="59"/>
        <v>0</v>
      </c>
      <c r="B345" s="64"/>
      <c r="C345" s="64"/>
      <c r="D345" s="64"/>
      <c r="E345" s="64"/>
      <c r="F345" s="71" t="s">
        <v>176</v>
      </c>
      <c r="G345" s="64"/>
      <c r="H345" s="22"/>
      <c r="I345" s="22"/>
      <c r="J345" s="22"/>
      <c r="K345" s="22"/>
      <c r="L345" s="22"/>
      <c r="M345" s="22"/>
      <c r="N345" s="22"/>
      <c r="O345" s="2" t="s">
        <v>862</v>
      </c>
      <c r="R345" s="161">
        <f t="shared" si="60"/>
        <v>0</v>
      </c>
      <c r="S345" s="161">
        <f t="shared" si="61"/>
        <v>0</v>
      </c>
      <c r="T345" s="161">
        <f t="shared" si="62"/>
        <v>0</v>
      </c>
    </row>
    <row r="346" spans="1:20" ht="44.25" customHeight="1" x14ac:dyDescent="0.25">
      <c r="A346" s="161">
        <f t="shared" si="59"/>
        <v>0</v>
      </c>
      <c r="B346" s="64"/>
      <c r="C346" s="64"/>
      <c r="D346" s="64"/>
      <c r="E346" s="64"/>
      <c r="F346" s="71" t="s">
        <v>177</v>
      </c>
      <c r="G346" s="64"/>
      <c r="H346" s="22"/>
      <c r="I346" s="22"/>
      <c r="J346" s="22"/>
      <c r="K346" s="22"/>
      <c r="L346" s="22"/>
      <c r="M346" s="22"/>
      <c r="N346" s="22"/>
      <c r="O346" s="2" t="s">
        <v>862</v>
      </c>
      <c r="R346" s="161">
        <f t="shared" si="60"/>
        <v>0</v>
      </c>
      <c r="S346" s="161">
        <f t="shared" si="61"/>
        <v>0</v>
      </c>
      <c r="T346" s="161">
        <f t="shared" si="62"/>
        <v>0</v>
      </c>
    </row>
    <row r="347" spans="1:20" x14ac:dyDescent="0.25">
      <c r="A347" s="161">
        <f t="shared" si="59"/>
        <v>0</v>
      </c>
      <c r="B347" s="64"/>
      <c r="C347" s="64"/>
      <c r="D347" s="64"/>
      <c r="E347" s="64"/>
      <c r="F347" s="71" t="s">
        <v>177</v>
      </c>
      <c r="G347" s="64"/>
      <c r="H347" s="22"/>
      <c r="I347" s="22"/>
      <c r="J347" s="22"/>
      <c r="K347" s="22"/>
      <c r="L347" s="22"/>
      <c r="M347" s="22"/>
      <c r="N347" s="22"/>
      <c r="O347" s="2" t="s">
        <v>862</v>
      </c>
      <c r="R347" s="161">
        <f t="shared" si="60"/>
        <v>0</v>
      </c>
      <c r="S347" s="161">
        <f t="shared" si="61"/>
        <v>0</v>
      </c>
      <c r="T347" s="161">
        <f t="shared" si="62"/>
        <v>0</v>
      </c>
    </row>
    <row r="348" spans="1:20" ht="46.5" customHeight="1" x14ac:dyDescent="0.25">
      <c r="A348" s="161">
        <f t="shared" si="59"/>
        <v>-2500000</v>
      </c>
      <c r="B348" s="64">
        <v>2490</v>
      </c>
      <c r="C348" s="64" t="s">
        <v>9</v>
      </c>
      <c r="D348" s="64">
        <v>9</v>
      </c>
      <c r="E348" s="64">
        <v>0</v>
      </c>
      <c r="F348" s="71" t="s">
        <v>273</v>
      </c>
      <c r="G348" s="64"/>
      <c r="H348" s="22">
        <f t="shared" ref="H348:N348" si="63">SUM(H350)</f>
        <v>-2500000</v>
      </c>
      <c r="I348" s="22">
        <f t="shared" si="63"/>
        <v>0</v>
      </c>
      <c r="J348" s="22">
        <f t="shared" si="63"/>
        <v>-2500000</v>
      </c>
      <c r="K348" s="22">
        <f t="shared" si="63"/>
        <v>-1059682.5396825401</v>
      </c>
      <c r="L348" s="22">
        <f t="shared" si="63"/>
        <v>-1250000</v>
      </c>
      <c r="M348" s="22">
        <f t="shared" si="63"/>
        <v>-1875000</v>
      </c>
      <c r="N348" s="22">
        <f t="shared" si="63"/>
        <v>-2500000</v>
      </c>
      <c r="O348" s="2" t="s">
        <v>862</v>
      </c>
      <c r="R348" s="161">
        <f t="shared" si="60"/>
        <v>-190317.46031745989</v>
      </c>
      <c r="S348" s="161">
        <f t="shared" si="61"/>
        <v>-625000</v>
      </c>
      <c r="T348" s="161">
        <f t="shared" si="62"/>
        <v>-625000</v>
      </c>
    </row>
    <row r="349" spans="1:20" ht="48.75" customHeight="1" x14ac:dyDescent="0.25">
      <c r="A349" s="161">
        <f t="shared" si="59"/>
        <v>0</v>
      </c>
      <c r="B349" s="64"/>
      <c r="C349" s="64"/>
      <c r="D349" s="64"/>
      <c r="E349" s="64"/>
      <c r="F349" s="71" t="s">
        <v>155</v>
      </c>
      <c r="G349" s="64"/>
      <c r="H349" s="22"/>
      <c r="I349" s="22"/>
      <c r="J349" s="22"/>
      <c r="K349" s="22"/>
      <c r="L349" s="22"/>
      <c r="M349" s="22"/>
      <c r="N349" s="22"/>
      <c r="O349" s="2" t="s">
        <v>862</v>
      </c>
      <c r="R349" s="161">
        <f t="shared" si="60"/>
        <v>0</v>
      </c>
      <c r="S349" s="161">
        <f t="shared" si="61"/>
        <v>0</v>
      </c>
      <c r="T349" s="161">
        <f t="shared" si="62"/>
        <v>0</v>
      </c>
    </row>
    <row r="350" spans="1:20" ht="27" x14ac:dyDescent="0.25">
      <c r="A350" s="161">
        <f t="shared" si="59"/>
        <v>-2500000</v>
      </c>
      <c r="B350" s="64">
        <v>2491</v>
      </c>
      <c r="C350" s="64" t="s">
        <v>9</v>
      </c>
      <c r="D350" s="64">
        <v>9</v>
      </c>
      <c r="E350" s="64">
        <v>1</v>
      </c>
      <c r="F350" s="71" t="s">
        <v>273</v>
      </c>
      <c r="G350" s="64"/>
      <c r="H350" s="22">
        <f>I350+J350</f>
        <v>-2500000</v>
      </c>
      <c r="I350" s="22"/>
      <c r="J350" s="22">
        <f>+'3.Tntesagitakan tsaxs'!F209</f>
        <v>-2500000</v>
      </c>
      <c r="K350" s="22">
        <f>+'3.Tntesagitakan tsaxs'!G209</f>
        <v>-1059682.5396825401</v>
      </c>
      <c r="L350" s="22">
        <f>+'3.Tntesagitakan tsaxs'!H209</f>
        <v>-1250000</v>
      </c>
      <c r="M350" s="22">
        <f>+'3.Tntesagitakan tsaxs'!I209</f>
        <v>-1875000</v>
      </c>
      <c r="N350" s="22">
        <f>+'3.Tntesagitakan tsaxs'!J209</f>
        <v>-2500000</v>
      </c>
      <c r="O350" s="2" t="s">
        <v>862</v>
      </c>
      <c r="R350" s="161">
        <f t="shared" si="60"/>
        <v>-190317.46031745989</v>
      </c>
      <c r="S350" s="161">
        <f t="shared" si="61"/>
        <v>-625000</v>
      </c>
      <c r="T350" s="161">
        <f t="shared" si="62"/>
        <v>-625000</v>
      </c>
    </row>
    <row r="351" spans="1:20" ht="40.5" x14ac:dyDescent="0.25">
      <c r="A351" s="161">
        <f t="shared" si="59"/>
        <v>0</v>
      </c>
      <c r="B351" s="64"/>
      <c r="C351" s="64"/>
      <c r="D351" s="64"/>
      <c r="E351" s="64"/>
      <c r="F351" s="71" t="s">
        <v>176</v>
      </c>
      <c r="G351" s="64"/>
      <c r="H351" s="22"/>
      <c r="I351" s="22"/>
      <c r="J351" s="22"/>
      <c r="K351" s="22"/>
      <c r="L351" s="22"/>
      <c r="M351" s="22"/>
      <c r="N351" s="22"/>
      <c r="O351" s="2" t="s">
        <v>862</v>
      </c>
      <c r="R351" s="161">
        <f t="shared" si="60"/>
        <v>0</v>
      </c>
      <c r="S351" s="161">
        <f t="shared" si="61"/>
        <v>0</v>
      </c>
      <c r="T351" s="161">
        <f t="shared" si="62"/>
        <v>0</v>
      </c>
    </row>
    <row r="352" spans="1:20" x14ac:dyDescent="0.25">
      <c r="A352" s="161">
        <f t="shared" si="59"/>
        <v>0</v>
      </c>
      <c r="B352" s="64"/>
      <c r="C352" s="64"/>
      <c r="D352" s="64"/>
      <c r="E352" s="64"/>
      <c r="F352" s="71" t="s">
        <v>177</v>
      </c>
      <c r="G352" s="64"/>
      <c r="H352" s="22"/>
      <c r="I352" s="22"/>
      <c r="J352" s="22"/>
      <c r="K352" s="22"/>
      <c r="L352" s="22"/>
      <c r="M352" s="22"/>
      <c r="N352" s="22"/>
      <c r="O352" s="2" t="s">
        <v>862</v>
      </c>
      <c r="R352" s="161">
        <f t="shared" si="60"/>
        <v>0</v>
      </c>
      <c r="S352" s="161">
        <f t="shared" si="61"/>
        <v>0</v>
      </c>
      <c r="T352" s="161">
        <f t="shared" si="62"/>
        <v>0</v>
      </c>
    </row>
    <row r="353" spans="1:20" x14ac:dyDescent="0.25">
      <c r="A353" s="161">
        <f t="shared" si="59"/>
        <v>0</v>
      </c>
      <c r="B353" s="64"/>
      <c r="C353" s="64"/>
      <c r="D353" s="64"/>
      <c r="E353" s="64"/>
      <c r="F353" s="71" t="s">
        <v>177</v>
      </c>
      <c r="G353" s="64"/>
      <c r="H353" s="22"/>
      <c r="I353" s="22"/>
      <c r="J353" s="22"/>
      <c r="K353" s="22"/>
      <c r="L353" s="22"/>
      <c r="M353" s="22"/>
      <c r="N353" s="22"/>
      <c r="O353" s="2" t="s">
        <v>862</v>
      </c>
      <c r="R353" s="161">
        <f t="shared" si="60"/>
        <v>0</v>
      </c>
      <c r="S353" s="161">
        <f t="shared" si="61"/>
        <v>0</v>
      </c>
      <c r="T353" s="161">
        <f t="shared" si="62"/>
        <v>0</v>
      </c>
    </row>
    <row r="354" spans="1:20" ht="40.5" x14ac:dyDescent="0.25">
      <c r="A354" s="161">
        <f t="shared" si="59"/>
        <v>1417809.101</v>
      </c>
      <c r="B354" s="64">
        <v>2500</v>
      </c>
      <c r="C354" s="64" t="s">
        <v>10</v>
      </c>
      <c r="D354" s="64">
        <v>0</v>
      </c>
      <c r="E354" s="64">
        <v>0</v>
      </c>
      <c r="F354" s="71" t="s">
        <v>274</v>
      </c>
      <c r="G354" s="64"/>
      <c r="H354" s="22">
        <f t="shared" ref="H354:N354" si="64">H356+H372+H378+H384+H390+H396</f>
        <v>1417809.101</v>
      </c>
      <c r="I354" s="22">
        <f t="shared" si="64"/>
        <v>1202809.101</v>
      </c>
      <c r="J354" s="22">
        <f t="shared" si="64"/>
        <v>215000</v>
      </c>
      <c r="K354" s="22">
        <f t="shared" si="64"/>
        <v>351208.75179364602</v>
      </c>
      <c r="L354" s="22">
        <f t="shared" si="64"/>
        <v>697274.21211110568</v>
      </c>
      <c r="M354" s="22">
        <f t="shared" si="64"/>
        <v>1050501.6565555478</v>
      </c>
      <c r="N354" s="22">
        <f t="shared" si="64"/>
        <v>1417809.101</v>
      </c>
      <c r="O354" s="2" t="s">
        <v>862</v>
      </c>
      <c r="R354" s="161">
        <f t="shared" si="60"/>
        <v>346065.46031745966</v>
      </c>
      <c r="S354" s="161">
        <f t="shared" si="61"/>
        <v>353227.44444444217</v>
      </c>
      <c r="T354" s="161">
        <f t="shared" si="62"/>
        <v>367307.44444445218</v>
      </c>
    </row>
    <row r="355" spans="1:20" x14ac:dyDescent="0.25">
      <c r="A355" s="161">
        <f t="shared" si="59"/>
        <v>0</v>
      </c>
      <c r="B355" s="64"/>
      <c r="C355" s="64"/>
      <c r="D355" s="64"/>
      <c r="E355" s="64"/>
      <c r="F355" s="71" t="s">
        <v>153</v>
      </c>
      <c r="G355" s="64"/>
      <c r="H355" s="22"/>
      <c r="I355" s="22"/>
      <c r="J355" s="22"/>
      <c r="K355" s="22"/>
      <c r="L355" s="22"/>
      <c r="M355" s="22"/>
      <c r="N355" s="22"/>
      <c r="O355" s="2" t="s">
        <v>862</v>
      </c>
      <c r="R355" s="161">
        <f t="shared" si="60"/>
        <v>0</v>
      </c>
      <c r="S355" s="161">
        <f t="shared" si="61"/>
        <v>0</v>
      </c>
      <c r="T355" s="161">
        <f t="shared" si="62"/>
        <v>0</v>
      </c>
    </row>
    <row r="356" spans="1:20" x14ac:dyDescent="0.25">
      <c r="A356" s="161">
        <f t="shared" si="59"/>
        <v>989729.10100000002</v>
      </c>
      <c r="B356" s="64">
        <v>2510</v>
      </c>
      <c r="C356" s="64" t="s">
        <v>10</v>
      </c>
      <c r="D356" s="64">
        <v>1</v>
      </c>
      <c r="E356" s="64">
        <v>0</v>
      </c>
      <c r="F356" s="71" t="s">
        <v>275</v>
      </c>
      <c r="G356" s="64"/>
      <c r="H356" s="22">
        <f t="shared" ref="H356:N356" si="65">H358</f>
        <v>989729.10100000002</v>
      </c>
      <c r="I356" s="22">
        <f t="shared" si="65"/>
        <v>985729.10100000002</v>
      </c>
      <c r="J356" s="22">
        <f t="shared" si="65"/>
        <v>4000</v>
      </c>
      <c r="K356" s="22">
        <f t="shared" si="65"/>
        <v>247200.65655555078</v>
      </c>
      <c r="L356" s="22">
        <f t="shared" si="65"/>
        <v>487250.08512697869</v>
      </c>
      <c r="M356" s="22">
        <f t="shared" si="65"/>
        <v>731449.5930634843</v>
      </c>
      <c r="N356" s="22">
        <f t="shared" si="65"/>
        <v>989729.10100000002</v>
      </c>
      <c r="O356" s="2" t="s">
        <v>862</v>
      </c>
      <c r="R356" s="161">
        <f t="shared" si="60"/>
        <v>240049.42857142791</v>
      </c>
      <c r="S356" s="161">
        <f t="shared" si="61"/>
        <v>244199.5079365056</v>
      </c>
      <c r="T356" s="161">
        <f t="shared" si="62"/>
        <v>258279.50793651573</v>
      </c>
    </row>
    <row r="357" spans="1:20" ht="50.25" customHeight="1" x14ac:dyDescent="0.25">
      <c r="A357" s="161">
        <f t="shared" si="59"/>
        <v>0</v>
      </c>
      <c r="B357" s="64"/>
      <c r="C357" s="64"/>
      <c r="D357" s="64"/>
      <c r="E357" s="64"/>
      <c r="F357" s="71" t="s">
        <v>155</v>
      </c>
      <c r="G357" s="64"/>
      <c r="H357" s="22"/>
      <c r="I357" s="22"/>
      <c r="J357" s="22"/>
      <c r="K357" s="22"/>
      <c r="L357" s="22"/>
      <c r="M357" s="22"/>
      <c r="N357" s="22"/>
      <c r="O357" s="2" t="s">
        <v>862</v>
      </c>
      <c r="R357" s="161">
        <f t="shared" si="60"/>
        <v>0</v>
      </c>
      <c r="S357" s="161">
        <f t="shared" si="61"/>
        <v>0</v>
      </c>
      <c r="T357" s="161">
        <f t="shared" si="62"/>
        <v>0</v>
      </c>
    </row>
    <row r="358" spans="1:20" ht="27" customHeight="1" x14ac:dyDescent="0.25">
      <c r="A358" s="161">
        <f t="shared" si="59"/>
        <v>989729.10100000002</v>
      </c>
      <c r="B358" s="64">
        <v>2511</v>
      </c>
      <c r="C358" s="64" t="s">
        <v>10</v>
      </c>
      <c r="D358" s="64">
        <v>1</v>
      </c>
      <c r="E358" s="64">
        <v>1</v>
      </c>
      <c r="F358" s="71" t="s">
        <v>275</v>
      </c>
      <c r="G358" s="64"/>
      <c r="H358" s="22">
        <f>SUM(H360:H371)</f>
        <v>989729.10100000002</v>
      </c>
      <c r="I358" s="22">
        <f t="shared" ref="I358:N358" si="66">SUM(I360:I371)</f>
        <v>985729.10100000002</v>
      </c>
      <c r="J358" s="22">
        <f t="shared" si="66"/>
        <v>4000</v>
      </c>
      <c r="K358" s="22">
        <f t="shared" si="66"/>
        <v>247200.65655555078</v>
      </c>
      <c r="L358" s="22">
        <f t="shared" si="66"/>
        <v>487250.08512697869</v>
      </c>
      <c r="M358" s="22">
        <f t="shared" si="66"/>
        <v>731449.5930634843</v>
      </c>
      <c r="N358" s="22">
        <f t="shared" si="66"/>
        <v>989729.10100000002</v>
      </c>
      <c r="O358" s="2" t="s">
        <v>862</v>
      </c>
      <c r="R358" s="161">
        <f t="shared" si="60"/>
        <v>240049.42857142791</v>
      </c>
      <c r="S358" s="161">
        <f t="shared" si="61"/>
        <v>244199.5079365056</v>
      </c>
      <c r="T358" s="161">
        <f t="shared" si="62"/>
        <v>258279.50793651573</v>
      </c>
    </row>
    <row r="359" spans="1:20" ht="40.5" x14ac:dyDescent="0.25">
      <c r="A359" s="161">
        <f t="shared" si="59"/>
        <v>0</v>
      </c>
      <c r="B359" s="64"/>
      <c r="C359" s="64"/>
      <c r="D359" s="64"/>
      <c r="E359" s="64"/>
      <c r="F359" s="71" t="s">
        <v>176</v>
      </c>
      <c r="G359" s="64"/>
      <c r="H359" s="22"/>
      <c r="I359" s="22"/>
      <c r="J359" s="22"/>
      <c r="K359" s="22"/>
      <c r="L359" s="22"/>
      <c r="M359" s="22"/>
      <c r="N359" s="22"/>
      <c r="O359" s="2" t="s">
        <v>862</v>
      </c>
      <c r="R359" s="161">
        <f t="shared" si="60"/>
        <v>0</v>
      </c>
      <c r="S359" s="161">
        <f t="shared" si="61"/>
        <v>0</v>
      </c>
      <c r="T359" s="161">
        <f t="shared" si="62"/>
        <v>0</v>
      </c>
    </row>
    <row r="360" spans="1:20" ht="27" x14ac:dyDescent="0.25">
      <c r="A360" s="161">
        <f t="shared" si="59"/>
        <v>842512</v>
      </c>
      <c r="B360" s="64"/>
      <c r="C360" s="64"/>
      <c r="D360" s="64"/>
      <c r="E360" s="64"/>
      <c r="F360" s="71" t="s">
        <v>157</v>
      </c>
      <c r="G360" s="64" t="s">
        <v>20</v>
      </c>
      <c r="H360" s="22">
        <f t="shared" ref="H360:H363" si="67">SUM(I360:J360)</f>
        <v>842512</v>
      </c>
      <c r="I360" s="22">
        <f>831432+10000+1080</f>
        <v>842512</v>
      </c>
      <c r="J360" s="22"/>
      <c r="K360" s="22">
        <v>207845.14285713807</v>
      </c>
      <c r="L360" s="22">
        <v>415698.85714285169</v>
      </c>
      <c r="M360" s="22">
        <v>623565.42857142072</v>
      </c>
      <c r="N360" s="152">
        <f t="shared" ref="N360" si="68">+H360</f>
        <v>842512</v>
      </c>
      <c r="O360" s="2" t="s">
        <v>862</v>
      </c>
      <c r="R360" s="161">
        <f t="shared" si="60"/>
        <v>207853.71428571362</v>
      </c>
      <c r="S360" s="161">
        <f t="shared" si="61"/>
        <v>207866.57142856903</v>
      </c>
      <c r="T360" s="161">
        <f t="shared" si="62"/>
        <v>218946.57142857928</v>
      </c>
    </row>
    <row r="361" spans="1:20" ht="18" customHeight="1" x14ac:dyDescent="0.25">
      <c r="A361" s="161">
        <f t="shared" si="59"/>
        <v>0</v>
      </c>
      <c r="B361" s="64"/>
      <c r="C361" s="64"/>
      <c r="D361" s="64"/>
      <c r="E361" s="64"/>
      <c r="F361" s="71" t="s">
        <v>599</v>
      </c>
      <c r="G361" s="64" t="s">
        <v>30</v>
      </c>
      <c r="H361" s="22">
        <f t="shared" si="67"/>
        <v>0</v>
      </c>
      <c r="I361" s="22"/>
      <c r="J361" s="22"/>
      <c r="K361" s="152">
        <f t="shared" ref="K361:K371" si="69">+H361/252*60</f>
        <v>0</v>
      </c>
      <c r="L361" s="152">
        <f t="shared" ref="L361:L371" si="70">+H361/252*122</f>
        <v>0</v>
      </c>
      <c r="M361" s="152">
        <f t="shared" ref="M361:M371" si="71">+H361/252*187</f>
        <v>0</v>
      </c>
      <c r="N361" s="152">
        <f t="shared" ref="N361:N371" si="72">+H361</f>
        <v>0</v>
      </c>
      <c r="O361" s="2" t="s">
        <v>862</v>
      </c>
      <c r="R361" s="161">
        <f t="shared" si="60"/>
        <v>0</v>
      </c>
      <c r="S361" s="161">
        <f t="shared" si="61"/>
        <v>0</v>
      </c>
      <c r="T361" s="161">
        <f t="shared" si="62"/>
        <v>0</v>
      </c>
    </row>
    <row r="362" spans="1:20" ht="18" customHeight="1" x14ac:dyDescent="0.25">
      <c r="A362" s="161">
        <f t="shared" si="59"/>
        <v>16384</v>
      </c>
      <c r="B362" s="64"/>
      <c r="C362" s="64"/>
      <c r="D362" s="64"/>
      <c r="E362" s="64"/>
      <c r="F362" s="71" t="s">
        <v>546</v>
      </c>
      <c r="G362" s="64" t="s">
        <v>40</v>
      </c>
      <c r="H362" s="22">
        <f t="shared" si="67"/>
        <v>16384</v>
      </c>
      <c r="I362" s="22">
        <v>16384</v>
      </c>
      <c r="J362" s="22"/>
      <c r="K362" s="152">
        <v>3479.2380952380954</v>
      </c>
      <c r="L362" s="152">
        <v>6677.6507936507942</v>
      </c>
      <c r="M362" s="152">
        <v>10030.825396825398</v>
      </c>
      <c r="N362" s="152">
        <f t="shared" si="72"/>
        <v>16384</v>
      </c>
      <c r="O362" s="2" t="s">
        <v>862</v>
      </c>
      <c r="R362" s="161">
        <f t="shared" si="60"/>
        <v>3198.4126984126988</v>
      </c>
      <c r="S362" s="161">
        <f t="shared" si="61"/>
        <v>3353.1746031746034</v>
      </c>
      <c r="T362" s="161">
        <f t="shared" si="62"/>
        <v>6353.1746031746025</v>
      </c>
    </row>
    <row r="363" spans="1:20" ht="18" customHeight="1" x14ac:dyDescent="0.25">
      <c r="A363" s="161">
        <f t="shared" si="59"/>
        <v>1000</v>
      </c>
      <c r="B363" s="64"/>
      <c r="C363" s="64"/>
      <c r="D363" s="64"/>
      <c r="E363" s="64"/>
      <c r="F363" s="71" t="s">
        <v>477</v>
      </c>
      <c r="G363" s="64" t="s">
        <v>82</v>
      </c>
      <c r="H363" s="22">
        <f t="shared" si="67"/>
        <v>1000</v>
      </c>
      <c r="I363" s="22">
        <v>1000</v>
      </c>
      <c r="J363" s="22"/>
      <c r="K363" s="152">
        <v>238.0952380952381</v>
      </c>
      <c r="L363" s="152">
        <v>484.12698412698415</v>
      </c>
      <c r="M363" s="152">
        <v>742.06349206349205</v>
      </c>
      <c r="N363" s="152">
        <f t="shared" si="72"/>
        <v>1000</v>
      </c>
      <c r="O363" s="2" t="s">
        <v>862</v>
      </c>
      <c r="R363" s="161">
        <f t="shared" si="60"/>
        <v>246.03174603174605</v>
      </c>
      <c r="S363" s="161">
        <f t="shared" si="61"/>
        <v>257.93650793650789</v>
      </c>
      <c r="T363" s="161">
        <f t="shared" si="62"/>
        <v>257.93650793650795</v>
      </c>
    </row>
    <row r="364" spans="1:20" ht="18" customHeight="1" x14ac:dyDescent="0.25">
      <c r="A364" s="161">
        <f t="shared" si="59"/>
        <v>0</v>
      </c>
      <c r="B364" s="64"/>
      <c r="C364" s="64"/>
      <c r="D364" s="64"/>
      <c r="E364" s="64"/>
      <c r="F364" s="71" t="s">
        <v>748</v>
      </c>
      <c r="G364" s="64" t="s">
        <v>29</v>
      </c>
      <c r="H364" s="22">
        <f t="shared" ref="H364:H371" si="73">SUM(I364:J364)</f>
        <v>0</v>
      </c>
      <c r="I364" s="22">
        <v>0</v>
      </c>
      <c r="J364" s="22"/>
      <c r="K364" s="152">
        <v>0</v>
      </c>
      <c r="L364" s="152">
        <v>0</v>
      </c>
      <c r="M364" s="152">
        <v>0</v>
      </c>
      <c r="N364" s="152">
        <f t="shared" si="72"/>
        <v>0</v>
      </c>
      <c r="O364" s="2" t="s">
        <v>862</v>
      </c>
      <c r="R364" s="161">
        <f t="shared" si="60"/>
        <v>0</v>
      </c>
      <c r="S364" s="161">
        <f t="shared" si="61"/>
        <v>0</v>
      </c>
      <c r="T364" s="161">
        <f t="shared" si="62"/>
        <v>0</v>
      </c>
    </row>
    <row r="365" spans="1:20" ht="18" customHeight="1" x14ac:dyDescent="0.25">
      <c r="A365" s="161">
        <f t="shared" si="59"/>
        <v>300</v>
      </c>
      <c r="B365" s="64"/>
      <c r="C365" s="64"/>
      <c r="D365" s="64"/>
      <c r="E365" s="64"/>
      <c r="F365" s="71" t="s">
        <v>540</v>
      </c>
      <c r="G365" s="64" t="s">
        <v>41</v>
      </c>
      <c r="H365" s="22">
        <f t="shared" si="73"/>
        <v>300</v>
      </c>
      <c r="I365" s="22">
        <v>300</v>
      </c>
      <c r="J365" s="22"/>
      <c r="K365" s="152">
        <v>71.428571428571431</v>
      </c>
      <c r="L365" s="152">
        <v>145.23809523809524</v>
      </c>
      <c r="M365" s="152">
        <v>222.61904761904762</v>
      </c>
      <c r="N365" s="152">
        <f t="shared" si="72"/>
        <v>300</v>
      </c>
      <c r="O365" s="2" t="s">
        <v>862</v>
      </c>
      <c r="R365" s="161">
        <f t="shared" si="60"/>
        <v>73.80952380952381</v>
      </c>
      <c r="S365" s="161">
        <f t="shared" si="61"/>
        <v>77.38095238095238</v>
      </c>
      <c r="T365" s="161">
        <f t="shared" si="62"/>
        <v>77.38095238095238</v>
      </c>
    </row>
    <row r="366" spans="1:20" ht="27" x14ac:dyDescent="0.25">
      <c r="A366" s="161">
        <f t="shared" si="59"/>
        <v>4000</v>
      </c>
      <c r="B366" s="64"/>
      <c r="C366" s="64"/>
      <c r="D366" s="64"/>
      <c r="E366" s="64"/>
      <c r="F366" s="71" t="s">
        <v>868</v>
      </c>
      <c r="G366" s="64">
        <v>4252</v>
      </c>
      <c r="H366" s="22">
        <f t="shared" si="73"/>
        <v>4000</v>
      </c>
      <c r="I366" s="22">
        <v>4000</v>
      </c>
      <c r="J366" s="22"/>
      <c r="K366" s="152">
        <v>952.38095238095241</v>
      </c>
      <c r="L366" s="152">
        <v>1936.5079365079366</v>
      </c>
      <c r="M366" s="152">
        <v>2968.2539682539682</v>
      </c>
      <c r="N366" s="152">
        <f t="shared" si="72"/>
        <v>4000</v>
      </c>
      <c r="O366" s="2" t="s">
        <v>862</v>
      </c>
      <c r="R366" s="161">
        <f t="shared" si="60"/>
        <v>984.12698412698421</v>
      </c>
      <c r="S366" s="161">
        <f t="shared" si="61"/>
        <v>1031.7460317460316</v>
      </c>
      <c r="T366" s="161">
        <f t="shared" si="62"/>
        <v>1031.7460317460318</v>
      </c>
    </row>
    <row r="367" spans="1:20" x14ac:dyDescent="0.25">
      <c r="A367" s="161">
        <f t="shared" si="59"/>
        <v>560</v>
      </c>
      <c r="B367" s="64"/>
      <c r="C367" s="64"/>
      <c r="D367" s="64"/>
      <c r="E367" s="64"/>
      <c r="F367" s="217" t="s">
        <v>412</v>
      </c>
      <c r="G367" s="64" t="s">
        <v>44</v>
      </c>
      <c r="H367" s="22">
        <f t="shared" si="73"/>
        <v>560</v>
      </c>
      <c r="I367" s="22">
        <v>560</v>
      </c>
      <c r="J367" s="22"/>
      <c r="K367" s="152">
        <v>133.33333333333334</v>
      </c>
      <c r="L367" s="152">
        <v>271.11111111111114</v>
      </c>
      <c r="M367" s="152">
        <v>415.5555555555556</v>
      </c>
      <c r="N367" s="152">
        <f t="shared" si="72"/>
        <v>560</v>
      </c>
      <c r="O367" s="2" t="s">
        <v>862</v>
      </c>
      <c r="R367" s="161">
        <f t="shared" si="60"/>
        <v>137.7777777777778</v>
      </c>
      <c r="S367" s="161">
        <f t="shared" si="61"/>
        <v>144.44444444444446</v>
      </c>
      <c r="T367" s="161">
        <f t="shared" si="62"/>
        <v>144.4444444444444</v>
      </c>
    </row>
    <row r="368" spans="1:20" ht="15.75" customHeight="1" x14ac:dyDescent="0.25">
      <c r="A368" s="161">
        <f t="shared" si="59"/>
        <v>110961.501</v>
      </c>
      <c r="B368" s="64"/>
      <c r="C368" s="64"/>
      <c r="D368" s="64"/>
      <c r="E368" s="64"/>
      <c r="F368" s="71" t="s">
        <v>573</v>
      </c>
      <c r="G368" s="64">
        <v>4264</v>
      </c>
      <c r="H368" s="22">
        <f t="shared" si="73"/>
        <v>110961.501</v>
      </c>
      <c r="I368" s="22">
        <v>110961.501</v>
      </c>
      <c r="J368" s="22"/>
      <c r="K368" s="152">
        <v>27151.977190476191</v>
      </c>
      <c r="L368" s="152">
        <v>54215.469253968251</v>
      </c>
      <c r="M368" s="152">
        <v>82588.485126984131</v>
      </c>
      <c r="N368" s="152">
        <f t="shared" si="72"/>
        <v>110961.501</v>
      </c>
      <c r="O368" s="2" t="s">
        <v>862</v>
      </c>
      <c r="R368" s="161">
        <f t="shared" si="60"/>
        <v>27063.49206349206</v>
      </c>
      <c r="S368" s="161">
        <f t="shared" si="61"/>
        <v>28373.01587301588</v>
      </c>
      <c r="T368" s="161">
        <f t="shared" si="62"/>
        <v>28373.015873015873</v>
      </c>
    </row>
    <row r="369" spans="1:20" x14ac:dyDescent="0.25">
      <c r="A369" s="161">
        <f t="shared" si="59"/>
        <v>10011.6</v>
      </c>
      <c r="B369" s="64"/>
      <c r="C369" s="64"/>
      <c r="D369" s="64"/>
      <c r="E369" s="64"/>
      <c r="F369" s="71" t="s">
        <v>590</v>
      </c>
      <c r="G369" s="64" t="s">
        <v>51</v>
      </c>
      <c r="H369" s="22">
        <f t="shared" si="73"/>
        <v>10011.6</v>
      </c>
      <c r="I369" s="22">
        <v>10011.6</v>
      </c>
      <c r="J369" s="22"/>
      <c r="K369" s="152">
        <v>4852.8698412698413</v>
      </c>
      <c r="L369" s="152">
        <v>4852.8698412698413</v>
      </c>
      <c r="M369" s="152">
        <v>7432.2349206349209</v>
      </c>
      <c r="N369" s="152">
        <f t="shared" si="72"/>
        <v>10011.6</v>
      </c>
      <c r="O369" s="2" t="s">
        <v>862</v>
      </c>
      <c r="R369" s="161">
        <f t="shared" si="60"/>
        <v>0</v>
      </c>
      <c r="S369" s="161">
        <f t="shared" si="61"/>
        <v>2579.3650793650795</v>
      </c>
      <c r="T369" s="161">
        <f t="shared" si="62"/>
        <v>2579.3650793650795</v>
      </c>
    </row>
    <row r="370" spans="1:20" x14ac:dyDescent="0.25">
      <c r="A370" s="161">
        <f t="shared" si="59"/>
        <v>2000</v>
      </c>
      <c r="B370" s="64"/>
      <c r="C370" s="64"/>
      <c r="D370" s="64"/>
      <c r="E370" s="64"/>
      <c r="F370" s="71" t="s">
        <v>174</v>
      </c>
      <c r="G370" s="64">
        <v>5122</v>
      </c>
      <c r="H370" s="22">
        <f t="shared" si="73"/>
        <v>2000</v>
      </c>
      <c r="I370" s="22"/>
      <c r="J370" s="22">
        <v>2000</v>
      </c>
      <c r="K370" s="152">
        <v>2000</v>
      </c>
      <c r="L370" s="152">
        <v>2000</v>
      </c>
      <c r="M370" s="152">
        <v>2000</v>
      </c>
      <c r="N370" s="152">
        <f t="shared" si="72"/>
        <v>2000</v>
      </c>
      <c r="O370" s="2" t="s">
        <v>862</v>
      </c>
      <c r="R370" s="161">
        <f t="shared" si="60"/>
        <v>0</v>
      </c>
      <c r="S370" s="161">
        <f t="shared" si="61"/>
        <v>0</v>
      </c>
      <c r="T370" s="161">
        <f t="shared" si="62"/>
        <v>0</v>
      </c>
    </row>
    <row r="371" spans="1:20" x14ac:dyDescent="0.25">
      <c r="A371" s="161">
        <f t="shared" si="59"/>
        <v>2000</v>
      </c>
      <c r="B371" s="64"/>
      <c r="C371" s="64"/>
      <c r="D371" s="64"/>
      <c r="E371" s="64"/>
      <c r="F371" s="71" t="s">
        <v>548</v>
      </c>
      <c r="G371" s="64">
        <v>5129</v>
      </c>
      <c r="H371" s="22">
        <f t="shared" si="73"/>
        <v>2000</v>
      </c>
      <c r="I371" s="22"/>
      <c r="J371" s="22">
        <v>2000</v>
      </c>
      <c r="K371" s="152">
        <f t="shared" si="69"/>
        <v>476.1904761904762</v>
      </c>
      <c r="L371" s="152">
        <f t="shared" si="70"/>
        <v>968.25396825396831</v>
      </c>
      <c r="M371" s="152">
        <f t="shared" si="71"/>
        <v>1484.1269841269841</v>
      </c>
      <c r="N371" s="152">
        <f t="shared" si="72"/>
        <v>2000</v>
      </c>
      <c r="O371" s="2" t="s">
        <v>862</v>
      </c>
      <c r="R371" s="161">
        <f t="shared" si="60"/>
        <v>492.06349206349211</v>
      </c>
      <c r="S371" s="161">
        <f t="shared" si="61"/>
        <v>515.87301587301579</v>
      </c>
      <c r="T371" s="161">
        <f t="shared" si="62"/>
        <v>515.8730158730159</v>
      </c>
    </row>
    <row r="372" spans="1:20" x14ac:dyDescent="0.25">
      <c r="A372" s="161">
        <f t="shared" si="59"/>
        <v>0</v>
      </c>
      <c r="B372" s="64">
        <v>2520</v>
      </c>
      <c r="C372" s="64" t="s">
        <v>10</v>
      </c>
      <c r="D372" s="64">
        <v>2</v>
      </c>
      <c r="E372" s="64">
        <v>0</v>
      </c>
      <c r="F372" s="71" t="s">
        <v>276</v>
      </c>
      <c r="G372" s="64"/>
      <c r="H372" s="22"/>
      <c r="I372" s="22"/>
      <c r="J372" s="22"/>
      <c r="K372" s="22"/>
      <c r="L372" s="22"/>
      <c r="M372" s="22"/>
      <c r="N372" s="22"/>
      <c r="O372" s="2" t="s">
        <v>862</v>
      </c>
      <c r="R372" s="161">
        <f t="shared" si="60"/>
        <v>0</v>
      </c>
      <c r="S372" s="161">
        <f t="shared" si="61"/>
        <v>0</v>
      </c>
      <c r="T372" s="161">
        <f t="shared" si="62"/>
        <v>0</v>
      </c>
    </row>
    <row r="373" spans="1:20" ht="56.25" customHeight="1" x14ac:dyDescent="0.25">
      <c r="A373" s="161">
        <f t="shared" si="59"/>
        <v>0</v>
      </c>
      <c r="B373" s="64"/>
      <c r="C373" s="64"/>
      <c r="D373" s="64"/>
      <c r="E373" s="64"/>
      <c r="F373" s="71" t="s">
        <v>155</v>
      </c>
      <c r="G373" s="64"/>
      <c r="H373" s="22"/>
      <c r="I373" s="22"/>
      <c r="J373" s="22"/>
      <c r="K373" s="22"/>
      <c r="L373" s="22"/>
      <c r="M373" s="22"/>
      <c r="N373" s="22"/>
      <c r="O373" s="2" t="s">
        <v>862</v>
      </c>
      <c r="R373" s="161">
        <f t="shared" si="60"/>
        <v>0</v>
      </c>
      <c r="S373" s="161">
        <f t="shared" si="61"/>
        <v>0</v>
      </c>
      <c r="T373" s="161">
        <f t="shared" si="62"/>
        <v>0</v>
      </c>
    </row>
    <row r="374" spans="1:20" x14ac:dyDescent="0.25">
      <c r="A374" s="161">
        <f t="shared" si="59"/>
        <v>0</v>
      </c>
      <c r="B374" s="64">
        <v>2521</v>
      </c>
      <c r="C374" s="64" t="s">
        <v>10</v>
      </c>
      <c r="D374" s="64">
        <v>2</v>
      </c>
      <c r="E374" s="64">
        <v>1</v>
      </c>
      <c r="F374" s="71" t="s">
        <v>277</v>
      </c>
      <c r="G374" s="64"/>
      <c r="H374" s="22"/>
      <c r="I374" s="22"/>
      <c r="J374" s="22"/>
      <c r="K374" s="22"/>
      <c r="L374" s="22"/>
      <c r="M374" s="22"/>
      <c r="N374" s="22"/>
      <c r="O374" s="2" t="s">
        <v>862</v>
      </c>
      <c r="R374" s="161">
        <f t="shared" si="60"/>
        <v>0</v>
      </c>
      <c r="S374" s="161">
        <f t="shared" si="61"/>
        <v>0</v>
      </c>
      <c r="T374" s="161">
        <f t="shared" si="62"/>
        <v>0</v>
      </c>
    </row>
    <row r="375" spans="1:20" ht="40.5" x14ac:dyDescent="0.25">
      <c r="A375" s="161">
        <f t="shared" si="59"/>
        <v>0</v>
      </c>
      <c r="B375" s="64"/>
      <c r="C375" s="64"/>
      <c r="D375" s="64"/>
      <c r="E375" s="64"/>
      <c r="F375" s="71" t="s">
        <v>176</v>
      </c>
      <c r="G375" s="64"/>
      <c r="H375" s="22"/>
      <c r="I375" s="22"/>
      <c r="J375" s="22"/>
      <c r="K375" s="22"/>
      <c r="L375" s="22"/>
      <c r="M375" s="22"/>
      <c r="N375" s="22"/>
      <c r="O375" s="2" t="s">
        <v>862</v>
      </c>
      <c r="R375" s="161">
        <f t="shared" si="60"/>
        <v>0</v>
      </c>
      <c r="S375" s="161">
        <f t="shared" si="61"/>
        <v>0</v>
      </c>
      <c r="T375" s="161">
        <f t="shared" si="62"/>
        <v>0</v>
      </c>
    </row>
    <row r="376" spans="1:20" ht="22.5" customHeight="1" x14ac:dyDescent="0.25">
      <c r="A376" s="161">
        <f t="shared" si="59"/>
        <v>0</v>
      </c>
      <c r="B376" s="64"/>
      <c r="C376" s="64"/>
      <c r="D376" s="64"/>
      <c r="E376" s="64"/>
      <c r="F376" s="71" t="s">
        <v>177</v>
      </c>
      <c r="G376" s="64"/>
      <c r="H376" s="22"/>
      <c r="I376" s="22"/>
      <c r="J376" s="22"/>
      <c r="K376" s="22"/>
      <c r="L376" s="22"/>
      <c r="M376" s="22"/>
      <c r="N376" s="22"/>
      <c r="O376" s="2" t="s">
        <v>862</v>
      </c>
      <c r="R376" s="161">
        <f t="shared" si="60"/>
        <v>0</v>
      </c>
      <c r="S376" s="161">
        <f t="shared" si="61"/>
        <v>0</v>
      </c>
      <c r="T376" s="161">
        <f t="shared" si="62"/>
        <v>0</v>
      </c>
    </row>
    <row r="377" spans="1:20" x14ac:dyDescent="0.25">
      <c r="A377" s="161">
        <f t="shared" si="59"/>
        <v>0</v>
      </c>
      <c r="B377" s="64"/>
      <c r="C377" s="64"/>
      <c r="D377" s="64"/>
      <c r="E377" s="64"/>
      <c r="F377" s="71" t="s">
        <v>177</v>
      </c>
      <c r="G377" s="64"/>
      <c r="H377" s="22"/>
      <c r="I377" s="22"/>
      <c r="J377" s="22"/>
      <c r="K377" s="22"/>
      <c r="L377" s="22"/>
      <c r="M377" s="22"/>
      <c r="N377" s="22"/>
      <c r="O377" s="2" t="s">
        <v>862</v>
      </c>
      <c r="R377" s="161">
        <f t="shared" si="60"/>
        <v>0</v>
      </c>
      <c r="S377" s="161">
        <f t="shared" si="61"/>
        <v>0</v>
      </c>
      <c r="T377" s="161">
        <f t="shared" si="62"/>
        <v>0</v>
      </c>
    </row>
    <row r="378" spans="1:20" ht="21.75" customHeight="1" x14ac:dyDescent="0.25">
      <c r="A378" s="161">
        <f t="shared" si="59"/>
        <v>0</v>
      </c>
      <c r="B378" s="64">
        <v>2530</v>
      </c>
      <c r="C378" s="64" t="s">
        <v>10</v>
      </c>
      <c r="D378" s="64">
        <v>3</v>
      </c>
      <c r="E378" s="64">
        <v>0</v>
      </c>
      <c r="F378" s="71" t="s">
        <v>278</v>
      </c>
      <c r="G378" s="64"/>
      <c r="H378" s="22"/>
      <c r="I378" s="22"/>
      <c r="J378" s="22"/>
      <c r="K378" s="22"/>
      <c r="L378" s="22"/>
      <c r="M378" s="22"/>
      <c r="N378" s="22"/>
      <c r="O378" s="2" t="s">
        <v>862</v>
      </c>
      <c r="R378" s="161">
        <f t="shared" si="60"/>
        <v>0</v>
      </c>
      <c r="S378" s="161">
        <f t="shared" si="61"/>
        <v>0</v>
      </c>
      <c r="T378" s="161">
        <f t="shared" si="62"/>
        <v>0</v>
      </c>
    </row>
    <row r="379" spans="1:20" ht="54.75" customHeight="1" x14ac:dyDescent="0.25">
      <c r="A379" s="161">
        <f t="shared" si="59"/>
        <v>0</v>
      </c>
      <c r="B379" s="64"/>
      <c r="C379" s="64"/>
      <c r="D379" s="64"/>
      <c r="E379" s="64"/>
      <c r="F379" s="71" t="s">
        <v>155</v>
      </c>
      <c r="G379" s="64"/>
      <c r="H379" s="22"/>
      <c r="I379" s="22"/>
      <c r="J379" s="22"/>
      <c r="K379" s="22"/>
      <c r="L379" s="22"/>
      <c r="M379" s="22"/>
      <c r="N379" s="22"/>
      <c r="O379" s="2" t="s">
        <v>862</v>
      </c>
      <c r="R379" s="161">
        <f t="shared" si="60"/>
        <v>0</v>
      </c>
      <c r="S379" s="161">
        <f t="shared" si="61"/>
        <v>0</v>
      </c>
      <c r="T379" s="161">
        <f t="shared" si="62"/>
        <v>0</v>
      </c>
    </row>
    <row r="380" spans="1:20" x14ac:dyDescent="0.25">
      <c r="A380" s="161">
        <f t="shared" si="59"/>
        <v>0</v>
      </c>
      <c r="B380" s="64">
        <v>2531</v>
      </c>
      <c r="C380" s="64" t="s">
        <v>10</v>
      </c>
      <c r="D380" s="64">
        <v>3</v>
      </c>
      <c r="E380" s="64">
        <v>1</v>
      </c>
      <c r="F380" s="71" t="s">
        <v>278</v>
      </c>
      <c r="G380" s="64"/>
      <c r="H380" s="22"/>
      <c r="I380" s="22"/>
      <c r="J380" s="22"/>
      <c r="K380" s="22"/>
      <c r="L380" s="22"/>
      <c r="M380" s="22"/>
      <c r="N380" s="22"/>
      <c r="O380" s="2" t="s">
        <v>862</v>
      </c>
      <c r="R380" s="161">
        <f t="shared" si="60"/>
        <v>0</v>
      </c>
      <c r="S380" s="161">
        <f t="shared" si="61"/>
        <v>0</v>
      </c>
      <c r="T380" s="161">
        <f t="shared" si="62"/>
        <v>0</v>
      </c>
    </row>
    <row r="381" spans="1:20" ht="40.5" x14ac:dyDescent="0.25">
      <c r="A381" s="161">
        <f t="shared" si="59"/>
        <v>0</v>
      </c>
      <c r="B381" s="64"/>
      <c r="C381" s="64"/>
      <c r="D381" s="64"/>
      <c r="E381" s="64"/>
      <c r="F381" s="71" t="s">
        <v>176</v>
      </c>
      <c r="G381" s="64"/>
      <c r="H381" s="22"/>
      <c r="I381" s="22"/>
      <c r="J381" s="22"/>
      <c r="K381" s="22"/>
      <c r="L381" s="22"/>
      <c r="M381" s="22"/>
      <c r="N381" s="22"/>
      <c r="O381" s="2" t="s">
        <v>862</v>
      </c>
      <c r="R381" s="161">
        <f t="shared" si="60"/>
        <v>0</v>
      </c>
      <c r="S381" s="161">
        <f t="shared" si="61"/>
        <v>0</v>
      </c>
      <c r="T381" s="161">
        <f t="shared" si="62"/>
        <v>0</v>
      </c>
    </row>
    <row r="382" spans="1:20" ht="38.25" customHeight="1" x14ac:dyDescent="0.25">
      <c r="A382" s="161">
        <f t="shared" si="59"/>
        <v>0</v>
      </c>
      <c r="B382" s="64"/>
      <c r="C382" s="64"/>
      <c r="D382" s="64"/>
      <c r="E382" s="64"/>
      <c r="F382" s="71" t="s">
        <v>177</v>
      </c>
      <c r="G382" s="64"/>
      <c r="H382" s="22"/>
      <c r="I382" s="22"/>
      <c r="J382" s="22"/>
      <c r="K382" s="22"/>
      <c r="L382" s="22"/>
      <c r="M382" s="22"/>
      <c r="N382" s="22"/>
      <c r="O382" s="2" t="s">
        <v>862</v>
      </c>
      <c r="R382" s="161">
        <f t="shared" si="60"/>
        <v>0</v>
      </c>
      <c r="S382" s="161">
        <f t="shared" si="61"/>
        <v>0</v>
      </c>
      <c r="T382" s="161">
        <f t="shared" si="62"/>
        <v>0</v>
      </c>
    </row>
    <row r="383" spans="1:20" x14ac:dyDescent="0.25">
      <c r="A383" s="161">
        <f t="shared" si="59"/>
        <v>0</v>
      </c>
      <c r="B383" s="64"/>
      <c r="C383" s="64"/>
      <c r="D383" s="64"/>
      <c r="E383" s="64"/>
      <c r="F383" s="71" t="s">
        <v>177</v>
      </c>
      <c r="G383" s="64"/>
      <c r="H383" s="22"/>
      <c r="I383" s="22"/>
      <c r="J383" s="22"/>
      <c r="K383" s="22"/>
      <c r="L383" s="22"/>
      <c r="M383" s="22"/>
      <c r="N383" s="22"/>
      <c r="O383" s="2" t="s">
        <v>862</v>
      </c>
      <c r="R383" s="161">
        <f t="shared" si="60"/>
        <v>0</v>
      </c>
      <c r="S383" s="161">
        <f t="shared" si="61"/>
        <v>0</v>
      </c>
      <c r="T383" s="161">
        <f t="shared" si="62"/>
        <v>0</v>
      </c>
    </row>
    <row r="384" spans="1:20" ht="38.25" customHeight="1" x14ac:dyDescent="0.25">
      <c r="A384" s="161">
        <f t="shared" si="59"/>
        <v>0</v>
      </c>
      <c r="B384" s="64">
        <v>2540</v>
      </c>
      <c r="C384" s="64" t="s">
        <v>10</v>
      </c>
      <c r="D384" s="64">
        <v>4</v>
      </c>
      <c r="E384" s="64">
        <v>0</v>
      </c>
      <c r="F384" s="71" t="s">
        <v>279</v>
      </c>
      <c r="G384" s="64"/>
      <c r="H384" s="22"/>
      <c r="I384" s="22"/>
      <c r="J384" s="22"/>
      <c r="K384" s="22"/>
      <c r="L384" s="22"/>
      <c r="M384" s="22"/>
      <c r="N384" s="22"/>
      <c r="O384" s="2" t="s">
        <v>862</v>
      </c>
      <c r="R384" s="161">
        <f t="shared" si="60"/>
        <v>0</v>
      </c>
      <c r="S384" s="161">
        <f t="shared" si="61"/>
        <v>0</v>
      </c>
      <c r="T384" s="161">
        <f t="shared" si="62"/>
        <v>0</v>
      </c>
    </row>
    <row r="385" spans="1:20" ht="50.25" customHeight="1" x14ac:dyDescent="0.25">
      <c r="A385" s="161">
        <f t="shared" si="59"/>
        <v>0</v>
      </c>
      <c r="B385" s="64"/>
      <c r="C385" s="64"/>
      <c r="D385" s="64"/>
      <c r="E385" s="64"/>
      <c r="F385" s="71" t="s">
        <v>155</v>
      </c>
      <c r="G385" s="64"/>
      <c r="H385" s="22"/>
      <c r="I385" s="22"/>
      <c r="J385" s="22"/>
      <c r="K385" s="22"/>
      <c r="L385" s="22"/>
      <c r="M385" s="22"/>
      <c r="N385" s="22"/>
      <c r="O385" s="2" t="s">
        <v>862</v>
      </c>
      <c r="R385" s="161">
        <f t="shared" si="60"/>
        <v>0</v>
      </c>
      <c r="S385" s="161">
        <f t="shared" si="61"/>
        <v>0</v>
      </c>
      <c r="T385" s="161">
        <f t="shared" si="62"/>
        <v>0</v>
      </c>
    </row>
    <row r="386" spans="1:20" ht="27" x14ac:dyDescent="0.25">
      <c r="A386" s="161">
        <f t="shared" si="59"/>
        <v>0</v>
      </c>
      <c r="B386" s="64">
        <v>2541</v>
      </c>
      <c r="C386" s="64" t="s">
        <v>10</v>
      </c>
      <c r="D386" s="64">
        <v>4</v>
      </c>
      <c r="E386" s="64">
        <v>1</v>
      </c>
      <c r="F386" s="71" t="s">
        <v>279</v>
      </c>
      <c r="G386" s="64"/>
      <c r="H386" s="22"/>
      <c r="I386" s="22"/>
      <c r="J386" s="22"/>
      <c r="K386" s="22"/>
      <c r="L386" s="22"/>
      <c r="M386" s="22"/>
      <c r="N386" s="22"/>
      <c r="O386" s="2" t="s">
        <v>862</v>
      </c>
      <c r="R386" s="161">
        <f t="shared" si="60"/>
        <v>0</v>
      </c>
      <c r="S386" s="161">
        <f t="shared" si="61"/>
        <v>0</v>
      </c>
      <c r="T386" s="161">
        <f t="shared" si="62"/>
        <v>0</v>
      </c>
    </row>
    <row r="387" spans="1:20" ht="40.5" x14ac:dyDescent="0.25">
      <c r="A387" s="161">
        <f t="shared" si="59"/>
        <v>0</v>
      </c>
      <c r="B387" s="64"/>
      <c r="C387" s="64"/>
      <c r="D387" s="64"/>
      <c r="E387" s="64"/>
      <c r="F387" s="71" t="s">
        <v>176</v>
      </c>
      <c r="G387" s="64"/>
      <c r="H387" s="22"/>
      <c r="I387" s="22"/>
      <c r="J387" s="22"/>
      <c r="K387" s="22"/>
      <c r="L387" s="22"/>
      <c r="M387" s="22"/>
      <c r="N387" s="22"/>
      <c r="O387" s="2" t="s">
        <v>862</v>
      </c>
      <c r="R387" s="161">
        <f t="shared" si="60"/>
        <v>0</v>
      </c>
      <c r="S387" s="161">
        <f t="shared" si="61"/>
        <v>0</v>
      </c>
      <c r="T387" s="161">
        <f t="shared" si="62"/>
        <v>0</v>
      </c>
    </row>
    <row r="388" spans="1:20" ht="51" customHeight="1" x14ac:dyDescent="0.25">
      <c r="A388" s="161">
        <f t="shared" si="59"/>
        <v>0</v>
      </c>
      <c r="B388" s="64"/>
      <c r="C388" s="64"/>
      <c r="D388" s="64"/>
      <c r="E388" s="64"/>
      <c r="F388" s="71" t="s">
        <v>177</v>
      </c>
      <c r="G388" s="64"/>
      <c r="H388" s="22"/>
      <c r="I388" s="22"/>
      <c r="J388" s="22"/>
      <c r="K388" s="22"/>
      <c r="L388" s="22"/>
      <c r="M388" s="22"/>
      <c r="N388" s="22"/>
      <c r="O388" s="2" t="s">
        <v>862</v>
      </c>
      <c r="R388" s="161">
        <f t="shared" si="60"/>
        <v>0</v>
      </c>
      <c r="S388" s="161">
        <f t="shared" si="61"/>
        <v>0</v>
      </c>
      <c r="T388" s="161">
        <f t="shared" si="62"/>
        <v>0</v>
      </c>
    </row>
    <row r="389" spans="1:20" x14ac:dyDescent="0.25">
      <c r="A389" s="161">
        <f t="shared" si="59"/>
        <v>0</v>
      </c>
      <c r="B389" s="64"/>
      <c r="C389" s="64"/>
      <c r="D389" s="64"/>
      <c r="E389" s="64"/>
      <c r="F389" s="71" t="s">
        <v>177</v>
      </c>
      <c r="G389" s="64"/>
      <c r="H389" s="22"/>
      <c r="I389" s="22"/>
      <c r="J389" s="22"/>
      <c r="K389" s="22"/>
      <c r="L389" s="22"/>
      <c r="M389" s="22"/>
      <c r="N389" s="22"/>
      <c r="O389" s="2" t="s">
        <v>862</v>
      </c>
      <c r="R389" s="161">
        <f t="shared" si="60"/>
        <v>0</v>
      </c>
      <c r="S389" s="161">
        <f t="shared" si="61"/>
        <v>0</v>
      </c>
      <c r="T389" s="161">
        <f t="shared" si="62"/>
        <v>0</v>
      </c>
    </row>
    <row r="390" spans="1:20" ht="27" x14ac:dyDescent="0.25">
      <c r="A390" s="161">
        <f t="shared" si="59"/>
        <v>0</v>
      </c>
      <c r="B390" s="64">
        <v>2550</v>
      </c>
      <c r="C390" s="64" t="s">
        <v>10</v>
      </c>
      <c r="D390" s="64">
        <v>5</v>
      </c>
      <c r="E390" s="64">
        <v>0</v>
      </c>
      <c r="F390" s="71" t="s">
        <v>280</v>
      </c>
      <c r="G390" s="64"/>
      <c r="H390" s="22"/>
      <c r="I390" s="22"/>
      <c r="J390" s="22"/>
      <c r="K390" s="22"/>
      <c r="L390" s="22"/>
      <c r="M390" s="22"/>
      <c r="N390" s="22"/>
      <c r="O390" s="2" t="s">
        <v>862</v>
      </c>
      <c r="R390" s="161">
        <f t="shared" si="60"/>
        <v>0</v>
      </c>
      <c r="S390" s="161">
        <f t="shared" si="61"/>
        <v>0</v>
      </c>
      <c r="T390" s="161">
        <f t="shared" si="62"/>
        <v>0</v>
      </c>
    </row>
    <row r="391" spans="1:20" ht="56.25" customHeight="1" x14ac:dyDescent="0.25">
      <c r="A391" s="161">
        <f t="shared" si="59"/>
        <v>0</v>
      </c>
      <c r="B391" s="64"/>
      <c r="C391" s="64"/>
      <c r="D391" s="64"/>
      <c r="E391" s="64"/>
      <c r="F391" s="71" t="s">
        <v>155</v>
      </c>
      <c r="G391" s="64"/>
      <c r="H391" s="22"/>
      <c r="I391" s="22"/>
      <c r="J391" s="22"/>
      <c r="K391" s="22"/>
      <c r="L391" s="22"/>
      <c r="M391" s="22"/>
      <c r="N391" s="22"/>
      <c r="O391" s="2" t="s">
        <v>862</v>
      </c>
      <c r="R391" s="161">
        <f t="shared" si="60"/>
        <v>0</v>
      </c>
      <c r="S391" s="161">
        <f t="shared" si="61"/>
        <v>0</v>
      </c>
      <c r="T391" s="161">
        <f t="shared" si="62"/>
        <v>0</v>
      </c>
    </row>
    <row r="392" spans="1:20" ht="27" x14ac:dyDescent="0.25">
      <c r="A392" s="161">
        <f t="shared" si="59"/>
        <v>0</v>
      </c>
      <c r="B392" s="64">
        <v>2551</v>
      </c>
      <c r="C392" s="64" t="s">
        <v>10</v>
      </c>
      <c r="D392" s="64">
        <v>5</v>
      </c>
      <c r="E392" s="64">
        <v>1</v>
      </c>
      <c r="F392" s="71" t="s">
        <v>280</v>
      </c>
      <c r="G392" s="64"/>
      <c r="H392" s="22"/>
      <c r="I392" s="22"/>
      <c r="J392" s="22"/>
      <c r="K392" s="22"/>
      <c r="L392" s="22"/>
      <c r="M392" s="22"/>
      <c r="N392" s="22"/>
      <c r="O392" s="2" t="s">
        <v>862</v>
      </c>
      <c r="R392" s="161">
        <f t="shared" si="60"/>
        <v>0</v>
      </c>
      <c r="S392" s="161">
        <f t="shared" si="61"/>
        <v>0</v>
      </c>
      <c r="T392" s="161">
        <f t="shared" si="62"/>
        <v>0</v>
      </c>
    </row>
    <row r="393" spans="1:20" ht="40.5" x14ac:dyDescent="0.25">
      <c r="A393" s="161">
        <f t="shared" si="59"/>
        <v>0</v>
      </c>
      <c r="B393" s="64"/>
      <c r="C393" s="64"/>
      <c r="D393" s="64"/>
      <c r="E393" s="64"/>
      <c r="F393" s="71" t="s">
        <v>176</v>
      </c>
      <c r="G393" s="64"/>
      <c r="H393" s="22"/>
      <c r="I393" s="22"/>
      <c r="J393" s="22"/>
      <c r="K393" s="22"/>
      <c r="L393" s="22"/>
      <c r="M393" s="22"/>
      <c r="N393" s="22"/>
      <c r="O393" s="2" t="s">
        <v>862</v>
      </c>
      <c r="R393" s="161">
        <f t="shared" si="60"/>
        <v>0</v>
      </c>
      <c r="S393" s="161">
        <f t="shared" si="61"/>
        <v>0</v>
      </c>
      <c r="T393" s="161">
        <f t="shared" si="62"/>
        <v>0</v>
      </c>
    </row>
    <row r="394" spans="1:20" ht="36.75" customHeight="1" x14ac:dyDescent="0.25">
      <c r="A394" s="161">
        <f t="shared" si="59"/>
        <v>0</v>
      </c>
      <c r="B394" s="64"/>
      <c r="C394" s="64"/>
      <c r="D394" s="64"/>
      <c r="E394" s="64"/>
      <c r="F394" s="71" t="s">
        <v>177</v>
      </c>
      <c r="G394" s="64"/>
      <c r="H394" s="22"/>
      <c r="I394" s="22"/>
      <c r="J394" s="22"/>
      <c r="K394" s="22"/>
      <c r="L394" s="22"/>
      <c r="M394" s="22"/>
      <c r="N394" s="22"/>
      <c r="O394" s="2" t="s">
        <v>862</v>
      </c>
      <c r="R394" s="161">
        <f t="shared" si="60"/>
        <v>0</v>
      </c>
      <c r="S394" s="161">
        <f t="shared" si="61"/>
        <v>0</v>
      </c>
      <c r="T394" s="161">
        <f t="shared" si="62"/>
        <v>0</v>
      </c>
    </row>
    <row r="395" spans="1:20" x14ac:dyDescent="0.25">
      <c r="A395" s="161">
        <f t="shared" si="59"/>
        <v>0</v>
      </c>
      <c r="B395" s="64"/>
      <c r="C395" s="64"/>
      <c r="D395" s="64"/>
      <c r="E395" s="64"/>
      <c r="F395" s="71" t="s">
        <v>177</v>
      </c>
      <c r="G395" s="64"/>
      <c r="H395" s="22"/>
      <c r="I395" s="22"/>
      <c r="J395" s="22"/>
      <c r="K395" s="22"/>
      <c r="L395" s="22"/>
      <c r="M395" s="22"/>
      <c r="N395" s="22"/>
      <c r="O395" s="2" t="s">
        <v>862</v>
      </c>
      <c r="R395" s="161">
        <f t="shared" si="60"/>
        <v>0</v>
      </c>
      <c r="S395" s="161">
        <f t="shared" si="61"/>
        <v>0</v>
      </c>
      <c r="T395" s="161">
        <f t="shared" si="62"/>
        <v>0</v>
      </c>
    </row>
    <row r="396" spans="1:20" ht="42.75" customHeight="1" x14ac:dyDescent="0.25">
      <c r="A396" s="161">
        <f t="shared" si="59"/>
        <v>428080</v>
      </c>
      <c r="B396" s="64">
        <v>2560</v>
      </c>
      <c r="C396" s="64" t="s">
        <v>10</v>
      </c>
      <c r="D396" s="64">
        <v>6</v>
      </c>
      <c r="E396" s="64">
        <v>0</v>
      </c>
      <c r="F396" s="71" t="s">
        <v>281</v>
      </c>
      <c r="G396" s="64"/>
      <c r="H396" s="22">
        <f t="shared" ref="H396:N396" si="74">H398</f>
        <v>428080</v>
      </c>
      <c r="I396" s="22">
        <f t="shared" si="74"/>
        <v>217080</v>
      </c>
      <c r="J396" s="22">
        <f t="shared" si="74"/>
        <v>211000</v>
      </c>
      <c r="K396" s="22">
        <f t="shared" si="74"/>
        <v>104008.09523809525</v>
      </c>
      <c r="L396" s="22">
        <f t="shared" si="74"/>
        <v>210024.12698412698</v>
      </c>
      <c r="M396" s="22">
        <f t="shared" si="74"/>
        <v>319052.06349206343</v>
      </c>
      <c r="N396" s="22">
        <f t="shared" si="74"/>
        <v>428080</v>
      </c>
      <c r="O396" s="2" t="s">
        <v>862</v>
      </c>
      <c r="R396" s="161">
        <f t="shared" si="60"/>
        <v>106016.03174603173</v>
      </c>
      <c r="S396" s="161">
        <f t="shared" si="61"/>
        <v>109027.93650793645</v>
      </c>
      <c r="T396" s="161">
        <f t="shared" si="62"/>
        <v>109027.93650793657</v>
      </c>
    </row>
    <row r="397" spans="1:20" ht="53.25" customHeight="1" x14ac:dyDescent="0.25">
      <c r="A397" s="161">
        <f t="shared" si="59"/>
        <v>0</v>
      </c>
      <c r="B397" s="64"/>
      <c r="C397" s="64"/>
      <c r="D397" s="64"/>
      <c r="E397" s="64"/>
      <c r="F397" s="71" t="s">
        <v>155</v>
      </c>
      <c r="G397" s="64"/>
      <c r="H397" s="22"/>
      <c r="I397" s="22"/>
      <c r="J397" s="22"/>
      <c r="K397" s="22"/>
      <c r="L397" s="22"/>
      <c r="M397" s="22"/>
      <c r="N397" s="22"/>
      <c r="O397" s="2" t="s">
        <v>862</v>
      </c>
      <c r="R397" s="161">
        <f t="shared" si="60"/>
        <v>0</v>
      </c>
      <c r="S397" s="161">
        <f t="shared" si="61"/>
        <v>0</v>
      </c>
      <c r="T397" s="161">
        <f t="shared" si="62"/>
        <v>0</v>
      </c>
    </row>
    <row r="398" spans="1:20" ht="26.25" customHeight="1" x14ac:dyDescent="0.25">
      <c r="A398" s="161">
        <f t="shared" si="59"/>
        <v>428080</v>
      </c>
      <c r="B398" s="64">
        <v>2561</v>
      </c>
      <c r="C398" s="64" t="s">
        <v>10</v>
      </c>
      <c r="D398" s="64">
        <v>6</v>
      </c>
      <c r="E398" s="64">
        <v>1</v>
      </c>
      <c r="F398" s="71" t="s">
        <v>281</v>
      </c>
      <c r="G398" s="64"/>
      <c r="H398" s="22">
        <f>SUM(H400:H410)</f>
        <v>428080</v>
      </c>
      <c r="I398" s="22">
        <f t="shared" ref="I398:J398" si="75">SUM(I400:I410)</f>
        <v>217080</v>
      </c>
      <c r="J398" s="22">
        <f t="shared" si="75"/>
        <v>211000</v>
      </c>
      <c r="K398" s="22">
        <f t="shared" ref="K398:N398" si="76">SUM(K400:K410)</f>
        <v>104008.09523809525</v>
      </c>
      <c r="L398" s="22">
        <f t="shared" si="76"/>
        <v>210024.12698412698</v>
      </c>
      <c r="M398" s="22">
        <f t="shared" si="76"/>
        <v>319052.06349206343</v>
      </c>
      <c r="N398" s="22">
        <f t="shared" si="76"/>
        <v>428080</v>
      </c>
      <c r="O398" s="2" t="s">
        <v>862</v>
      </c>
      <c r="R398" s="161">
        <f t="shared" si="60"/>
        <v>106016.03174603173</v>
      </c>
      <c r="S398" s="161">
        <f t="shared" si="61"/>
        <v>109027.93650793645</v>
      </c>
      <c r="T398" s="161">
        <f t="shared" si="62"/>
        <v>109027.93650793657</v>
      </c>
    </row>
    <row r="399" spans="1:20" ht="16.5" customHeight="1" x14ac:dyDescent="0.25">
      <c r="A399" s="161">
        <f t="shared" si="59"/>
        <v>0</v>
      </c>
      <c r="B399" s="64"/>
      <c r="C399" s="64"/>
      <c r="D399" s="64"/>
      <c r="E399" s="64"/>
      <c r="F399" s="71" t="s">
        <v>176</v>
      </c>
      <c r="G399" s="64"/>
      <c r="H399" s="22"/>
      <c r="I399" s="22"/>
      <c r="J399" s="22"/>
      <c r="K399" s="22"/>
      <c r="L399" s="22"/>
      <c r="M399" s="22"/>
      <c r="N399" s="22"/>
      <c r="O399" s="2" t="s">
        <v>862</v>
      </c>
      <c r="R399" s="161">
        <f t="shared" si="60"/>
        <v>0</v>
      </c>
      <c r="S399" s="161">
        <f t="shared" si="61"/>
        <v>0</v>
      </c>
      <c r="T399" s="161">
        <f t="shared" si="62"/>
        <v>0</v>
      </c>
    </row>
    <row r="400" spans="1:20" ht="27" x14ac:dyDescent="0.25">
      <c r="A400" s="161">
        <f t="shared" ref="A400:A465" si="77">+H400</f>
        <v>175080</v>
      </c>
      <c r="B400" s="64"/>
      <c r="C400" s="64"/>
      <c r="D400" s="64"/>
      <c r="E400" s="64"/>
      <c r="F400" s="71" t="s">
        <v>157</v>
      </c>
      <c r="G400" s="64" t="s">
        <v>20</v>
      </c>
      <c r="H400" s="22">
        <f t="shared" ref="H400:H409" si="78">SUM(I400:J400)</f>
        <v>175080</v>
      </c>
      <c r="I400" s="22">
        <v>175080</v>
      </c>
      <c r="J400" s="22"/>
      <c r="K400" s="22">
        <f t="shared" ref="K400" si="79">+H400/4</f>
        <v>43770</v>
      </c>
      <c r="L400" s="22">
        <f t="shared" ref="L400" si="80">+H400/4*2</f>
        <v>87540</v>
      </c>
      <c r="M400" s="22">
        <f t="shared" ref="M400" si="81">+H400/4*3</f>
        <v>131310</v>
      </c>
      <c r="N400" s="152">
        <f t="shared" ref="N400" si="82">+H400</f>
        <v>175080</v>
      </c>
      <c r="O400" s="2" t="s">
        <v>862</v>
      </c>
      <c r="R400" s="161">
        <f t="shared" ref="R400:R463" si="83">+L400-K400</f>
        <v>43770</v>
      </c>
      <c r="S400" s="161">
        <f t="shared" ref="S400:S463" si="84">+M400-L400</f>
        <v>43770</v>
      </c>
      <c r="T400" s="161">
        <f t="shared" ref="T400:T463" si="85">+N400-M400</f>
        <v>43770</v>
      </c>
    </row>
    <row r="401" spans="1:20" ht="21" customHeight="1" x14ac:dyDescent="0.25">
      <c r="A401" s="161">
        <f t="shared" si="77"/>
        <v>15000</v>
      </c>
      <c r="B401" s="64"/>
      <c r="C401" s="64"/>
      <c r="D401" s="64"/>
      <c r="E401" s="64"/>
      <c r="F401" s="71" t="s">
        <v>549</v>
      </c>
      <c r="G401" s="64">
        <v>4213</v>
      </c>
      <c r="H401" s="22">
        <f t="shared" si="78"/>
        <v>15000</v>
      </c>
      <c r="I401" s="22">
        <v>15000</v>
      </c>
      <c r="J401" s="22"/>
      <c r="K401" s="152">
        <f t="shared" ref="K401:K410" si="86">+H401/252*60</f>
        <v>3571.4285714285716</v>
      </c>
      <c r="L401" s="152">
        <f t="shared" ref="L401:L410" si="87">+H401/252*122</f>
        <v>7261.9047619047624</v>
      </c>
      <c r="M401" s="152">
        <f t="shared" ref="M401:M410" si="88">+H401/252*187</f>
        <v>11130.952380952382</v>
      </c>
      <c r="N401" s="152">
        <f t="shared" ref="N401:N410" si="89">+H401</f>
        <v>15000</v>
      </c>
      <c r="O401" s="2" t="s">
        <v>862</v>
      </c>
      <c r="R401" s="161">
        <f t="shared" si="83"/>
        <v>3690.4761904761908</v>
      </c>
      <c r="S401" s="161">
        <f t="shared" si="84"/>
        <v>3869.0476190476193</v>
      </c>
      <c r="T401" s="161">
        <f t="shared" si="85"/>
        <v>3869.0476190476184</v>
      </c>
    </row>
    <row r="402" spans="1:20" x14ac:dyDescent="0.25">
      <c r="A402" s="161">
        <f t="shared" si="77"/>
        <v>4000</v>
      </c>
      <c r="B402" s="64"/>
      <c r="C402" s="64"/>
      <c r="D402" s="64"/>
      <c r="E402" s="64"/>
      <c r="F402" s="71" t="s">
        <v>550</v>
      </c>
      <c r="G402" s="64">
        <v>4262</v>
      </c>
      <c r="H402" s="22">
        <f t="shared" si="78"/>
        <v>4000</v>
      </c>
      <c r="I402" s="22">
        <v>4000</v>
      </c>
      <c r="J402" s="22"/>
      <c r="K402" s="152">
        <f t="shared" si="86"/>
        <v>952.38095238095241</v>
      </c>
      <c r="L402" s="152">
        <f t="shared" si="87"/>
        <v>1936.5079365079366</v>
      </c>
      <c r="M402" s="152">
        <f t="shared" si="88"/>
        <v>2968.2539682539682</v>
      </c>
      <c r="N402" s="152">
        <f t="shared" si="89"/>
        <v>4000</v>
      </c>
      <c r="O402" s="2" t="s">
        <v>862</v>
      </c>
      <c r="R402" s="161">
        <f t="shared" si="83"/>
        <v>984.12698412698421</v>
      </c>
      <c r="S402" s="161">
        <f t="shared" si="84"/>
        <v>1031.7460317460316</v>
      </c>
      <c r="T402" s="161">
        <f t="shared" si="85"/>
        <v>1031.7460317460318</v>
      </c>
    </row>
    <row r="403" spans="1:20" ht="17.25" customHeight="1" x14ac:dyDescent="0.25">
      <c r="A403" s="161">
        <f t="shared" si="77"/>
        <v>15000</v>
      </c>
      <c r="B403" s="64"/>
      <c r="C403" s="64"/>
      <c r="D403" s="64"/>
      <c r="E403" s="64"/>
      <c r="F403" s="71" t="s">
        <v>573</v>
      </c>
      <c r="G403" s="64" t="s">
        <v>47</v>
      </c>
      <c r="H403" s="22">
        <f t="shared" si="78"/>
        <v>15000</v>
      </c>
      <c r="I403" s="22">
        <v>15000</v>
      </c>
      <c r="J403" s="22"/>
      <c r="K403" s="152">
        <f t="shared" si="86"/>
        <v>3571.4285714285716</v>
      </c>
      <c r="L403" s="152">
        <f t="shared" si="87"/>
        <v>7261.9047619047624</v>
      </c>
      <c r="M403" s="152">
        <f t="shared" si="88"/>
        <v>11130.952380952382</v>
      </c>
      <c r="N403" s="152">
        <f t="shared" si="89"/>
        <v>15000</v>
      </c>
      <c r="O403" s="2" t="s">
        <v>862</v>
      </c>
      <c r="R403" s="161">
        <f t="shared" si="83"/>
        <v>3690.4761904761908</v>
      </c>
      <c r="S403" s="161">
        <f t="shared" si="84"/>
        <v>3869.0476190476193</v>
      </c>
      <c r="T403" s="161">
        <f t="shared" si="85"/>
        <v>3869.0476190476184</v>
      </c>
    </row>
    <row r="404" spans="1:20" x14ac:dyDescent="0.25">
      <c r="A404" s="161">
        <f t="shared" si="77"/>
        <v>5000</v>
      </c>
      <c r="B404" s="64"/>
      <c r="C404" s="64"/>
      <c r="D404" s="64"/>
      <c r="E404" s="64"/>
      <c r="F404" s="71" t="s">
        <v>590</v>
      </c>
      <c r="G404" s="64">
        <v>4269</v>
      </c>
      <c r="H404" s="22">
        <f t="shared" si="78"/>
        <v>5000</v>
      </c>
      <c r="I404" s="22">
        <v>5000</v>
      </c>
      <c r="J404" s="22"/>
      <c r="K404" s="152">
        <f t="shared" si="86"/>
        <v>1190.4761904761906</v>
      </c>
      <c r="L404" s="152">
        <f t="shared" si="87"/>
        <v>2420.6349206349205</v>
      </c>
      <c r="M404" s="152">
        <f t="shared" si="88"/>
        <v>3710.3174603174602</v>
      </c>
      <c r="N404" s="152">
        <f t="shared" si="89"/>
        <v>5000</v>
      </c>
      <c r="O404" s="2" t="s">
        <v>862</v>
      </c>
      <c r="R404" s="161">
        <f t="shared" si="83"/>
        <v>1230.1587301587299</v>
      </c>
      <c r="S404" s="161">
        <f t="shared" si="84"/>
        <v>1289.6825396825398</v>
      </c>
      <c r="T404" s="161">
        <f t="shared" si="85"/>
        <v>1289.6825396825398</v>
      </c>
    </row>
    <row r="405" spans="1:20" ht="27" x14ac:dyDescent="0.25">
      <c r="A405" s="161"/>
      <c r="B405" s="64"/>
      <c r="C405" s="64"/>
      <c r="D405" s="64"/>
      <c r="E405" s="64"/>
      <c r="F405" s="71" t="s">
        <v>861</v>
      </c>
      <c r="G405" s="64" t="s">
        <v>42</v>
      </c>
      <c r="H405" s="22">
        <f t="shared" si="78"/>
        <v>3000</v>
      </c>
      <c r="I405" s="22">
        <v>3000</v>
      </c>
      <c r="J405" s="22"/>
      <c r="K405" s="152">
        <f t="shared" si="86"/>
        <v>714.28571428571433</v>
      </c>
      <c r="L405" s="152">
        <f t="shared" si="87"/>
        <v>1452.3809523809525</v>
      </c>
      <c r="M405" s="152">
        <f t="shared" si="88"/>
        <v>2226.1904761904761</v>
      </c>
      <c r="N405" s="152">
        <f t="shared" si="89"/>
        <v>3000</v>
      </c>
      <c r="R405" s="161">
        <f t="shared" si="83"/>
        <v>738.09523809523819</v>
      </c>
      <c r="S405" s="161">
        <f t="shared" si="84"/>
        <v>773.80952380952363</v>
      </c>
      <c r="T405" s="161">
        <f t="shared" si="85"/>
        <v>773.80952380952385</v>
      </c>
    </row>
    <row r="406" spans="1:20" ht="27" x14ac:dyDescent="0.25">
      <c r="A406" s="161">
        <f t="shared" si="77"/>
        <v>200000</v>
      </c>
      <c r="B406" s="64"/>
      <c r="C406" s="64"/>
      <c r="D406" s="64"/>
      <c r="E406" s="64"/>
      <c r="F406" s="71" t="s">
        <v>581</v>
      </c>
      <c r="G406" s="64" t="s">
        <v>92</v>
      </c>
      <c r="H406" s="22">
        <f t="shared" si="78"/>
        <v>200000</v>
      </c>
      <c r="I406" s="22"/>
      <c r="J406" s="22">
        <v>200000</v>
      </c>
      <c r="K406" s="152">
        <f t="shared" si="86"/>
        <v>47619.047619047618</v>
      </c>
      <c r="L406" s="152">
        <f t="shared" si="87"/>
        <v>96825.39682539682</v>
      </c>
      <c r="M406" s="152">
        <f t="shared" si="88"/>
        <v>148412.6984126984</v>
      </c>
      <c r="N406" s="152">
        <f t="shared" si="89"/>
        <v>200000</v>
      </c>
      <c r="R406" s="161">
        <f t="shared" si="83"/>
        <v>49206.349206349201</v>
      </c>
      <c r="S406" s="161">
        <f t="shared" si="84"/>
        <v>51587.301587301583</v>
      </c>
      <c r="T406" s="161">
        <f t="shared" si="85"/>
        <v>51587.301587301597</v>
      </c>
    </row>
    <row r="407" spans="1:20" x14ac:dyDescent="0.25">
      <c r="A407" s="161">
        <f t="shared" si="77"/>
        <v>6000</v>
      </c>
      <c r="B407" s="64"/>
      <c r="C407" s="64"/>
      <c r="D407" s="64"/>
      <c r="E407" s="64"/>
      <c r="F407" s="71" t="s">
        <v>591</v>
      </c>
      <c r="G407" s="64">
        <v>5131</v>
      </c>
      <c r="H407" s="22">
        <f t="shared" si="78"/>
        <v>6000</v>
      </c>
      <c r="I407" s="22"/>
      <c r="J407" s="22">
        <v>6000</v>
      </c>
      <c r="K407" s="152">
        <f t="shared" si="86"/>
        <v>1428.5714285714287</v>
      </c>
      <c r="L407" s="152">
        <f t="shared" si="87"/>
        <v>2904.761904761905</v>
      </c>
      <c r="M407" s="152">
        <f t="shared" si="88"/>
        <v>4452.3809523809523</v>
      </c>
      <c r="N407" s="152">
        <f t="shared" si="89"/>
        <v>6000</v>
      </c>
      <c r="O407" s="2" t="s">
        <v>862</v>
      </c>
      <c r="R407" s="161">
        <f t="shared" si="83"/>
        <v>1476.1904761904764</v>
      </c>
      <c r="S407" s="161">
        <f t="shared" si="84"/>
        <v>1547.6190476190473</v>
      </c>
      <c r="T407" s="161">
        <f t="shared" si="85"/>
        <v>1547.6190476190477</v>
      </c>
    </row>
    <row r="408" spans="1:20" x14ac:dyDescent="0.25">
      <c r="A408" s="161">
        <f t="shared" si="77"/>
        <v>5000</v>
      </c>
      <c r="B408" s="64"/>
      <c r="C408" s="64"/>
      <c r="D408" s="64"/>
      <c r="E408" s="64"/>
      <c r="F408" s="71" t="s">
        <v>753</v>
      </c>
      <c r="G408" s="64" t="s">
        <v>99</v>
      </c>
      <c r="H408" s="22">
        <f t="shared" si="78"/>
        <v>5000</v>
      </c>
      <c r="I408" s="22"/>
      <c r="J408" s="22">
        <v>5000</v>
      </c>
      <c r="K408" s="152">
        <f t="shared" si="86"/>
        <v>1190.4761904761906</v>
      </c>
      <c r="L408" s="152">
        <f t="shared" si="87"/>
        <v>2420.6349206349205</v>
      </c>
      <c r="M408" s="152">
        <f t="shared" si="88"/>
        <v>3710.3174603174602</v>
      </c>
      <c r="N408" s="152">
        <f t="shared" si="89"/>
        <v>5000</v>
      </c>
      <c r="R408" s="161">
        <f t="shared" si="83"/>
        <v>1230.1587301587299</v>
      </c>
      <c r="S408" s="161">
        <f t="shared" si="84"/>
        <v>1289.6825396825398</v>
      </c>
      <c r="T408" s="161">
        <f t="shared" si="85"/>
        <v>1289.6825396825398</v>
      </c>
    </row>
    <row r="409" spans="1:20" x14ac:dyDescent="0.25">
      <c r="A409" s="161"/>
      <c r="B409" s="64"/>
      <c r="C409" s="64"/>
      <c r="D409" s="64"/>
      <c r="E409" s="64"/>
      <c r="F409" s="71" t="s">
        <v>855</v>
      </c>
      <c r="G409" s="64" t="s">
        <v>95</v>
      </c>
      <c r="H409" s="22">
        <f t="shared" si="78"/>
        <v>0</v>
      </c>
      <c r="I409" s="22"/>
      <c r="J409" s="22"/>
      <c r="K409" s="152">
        <f t="shared" si="86"/>
        <v>0</v>
      </c>
      <c r="L409" s="152">
        <f t="shared" si="87"/>
        <v>0</v>
      </c>
      <c r="M409" s="152">
        <f t="shared" si="88"/>
        <v>0</v>
      </c>
      <c r="N409" s="152">
        <f t="shared" si="89"/>
        <v>0</v>
      </c>
      <c r="R409" s="161">
        <f t="shared" si="83"/>
        <v>0</v>
      </c>
      <c r="S409" s="161">
        <f t="shared" si="84"/>
        <v>0</v>
      </c>
      <c r="T409" s="161">
        <f t="shared" si="85"/>
        <v>0</v>
      </c>
    </row>
    <row r="410" spans="1:20" x14ac:dyDescent="0.25">
      <c r="A410" s="161">
        <f t="shared" si="77"/>
        <v>0</v>
      </c>
      <c r="B410" s="64"/>
      <c r="C410" s="64"/>
      <c r="D410" s="64"/>
      <c r="E410" s="64"/>
      <c r="F410" s="71" t="s">
        <v>546</v>
      </c>
      <c r="G410" s="64" t="s">
        <v>40</v>
      </c>
      <c r="H410" s="22">
        <f t="shared" ref="H410" si="90">SUM(I410:J410)</f>
        <v>0</v>
      </c>
      <c r="I410" s="22"/>
      <c r="J410" s="22"/>
      <c r="K410" s="152">
        <f t="shared" si="86"/>
        <v>0</v>
      </c>
      <c r="L410" s="152">
        <f t="shared" si="87"/>
        <v>0</v>
      </c>
      <c r="M410" s="152">
        <f t="shared" si="88"/>
        <v>0</v>
      </c>
      <c r="N410" s="152">
        <f t="shared" si="89"/>
        <v>0</v>
      </c>
      <c r="O410" s="2" t="s">
        <v>862</v>
      </c>
      <c r="R410" s="161">
        <f t="shared" si="83"/>
        <v>0</v>
      </c>
      <c r="S410" s="161">
        <f t="shared" si="84"/>
        <v>0</v>
      </c>
      <c r="T410" s="161">
        <f t="shared" si="85"/>
        <v>0</v>
      </c>
    </row>
    <row r="411" spans="1:20" ht="54" x14ac:dyDescent="0.25">
      <c r="A411" s="161">
        <f t="shared" si="77"/>
        <v>2151159.3878379697</v>
      </c>
      <c r="B411" s="64">
        <v>2600</v>
      </c>
      <c r="C411" s="64" t="s">
        <v>11</v>
      </c>
      <c r="D411" s="64">
        <v>0</v>
      </c>
      <c r="E411" s="64">
        <v>0</v>
      </c>
      <c r="F411" s="71" t="s">
        <v>282</v>
      </c>
      <c r="G411" s="64"/>
      <c r="H411" s="22">
        <f t="shared" ref="H411:N411" si="91">H413+H419+H425+H431+H442+H447</f>
        <v>2151159.3878379697</v>
      </c>
      <c r="I411" s="22">
        <f t="shared" si="91"/>
        <v>531432.63100000005</v>
      </c>
      <c r="J411" s="22">
        <f t="shared" si="91"/>
        <v>1619726.7568379699</v>
      </c>
      <c r="K411" s="22">
        <f t="shared" si="91"/>
        <v>1399531.6492207863</v>
      </c>
      <c r="L411" s="22">
        <f t="shared" si="91"/>
        <v>1660431.7783833728</v>
      </c>
      <c r="M411" s="22">
        <f t="shared" si="91"/>
        <v>1915795.5831106764</v>
      </c>
      <c r="N411" s="22">
        <f t="shared" si="91"/>
        <v>2151159.3878379697</v>
      </c>
      <c r="O411" s="2" t="s">
        <v>862</v>
      </c>
      <c r="R411" s="161">
        <f t="shared" si="83"/>
        <v>260900.12916258653</v>
      </c>
      <c r="S411" s="161">
        <f t="shared" si="84"/>
        <v>255363.80472730356</v>
      </c>
      <c r="T411" s="161">
        <f t="shared" si="85"/>
        <v>235363.80472729332</v>
      </c>
    </row>
    <row r="412" spans="1:20" x14ac:dyDescent="0.25">
      <c r="A412" s="161">
        <f t="shared" si="77"/>
        <v>0</v>
      </c>
      <c r="B412" s="64"/>
      <c r="C412" s="64"/>
      <c r="D412" s="64"/>
      <c r="E412" s="64"/>
      <c r="F412" s="71" t="s">
        <v>153</v>
      </c>
      <c r="G412" s="64"/>
      <c r="H412" s="22"/>
      <c r="I412" s="22"/>
      <c r="J412" s="22"/>
      <c r="K412" s="22"/>
      <c r="L412" s="22"/>
      <c r="M412" s="22"/>
      <c r="N412" s="22"/>
      <c r="O412" s="2" t="s">
        <v>862</v>
      </c>
      <c r="R412" s="161">
        <f t="shared" si="83"/>
        <v>0</v>
      </c>
      <c r="S412" s="161">
        <f t="shared" si="84"/>
        <v>0</v>
      </c>
      <c r="T412" s="161">
        <f t="shared" si="85"/>
        <v>0</v>
      </c>
    </row>
    <row r="413" spans="1:20" x14ac:dyDescent="0.25">
      <c r="A413" s="161">
        <f t="shared" si="77"/>
        <v>0</v>
      </c>
      <c r="B413" s="64">
        <v>2610</v>
      </c>
      <c r="C413" s="64" t="s">
        <v>11</v>
      </c>
      <c r="D413" s="64">
        <v>1</v>
      </c>
      <c r="E413" s="64">
        <v>0</v>
      </c>
      <c r="F413" s="71" t="s">
        <v>283</v>
      </c>
      <c r="G413" s="64"/>
      <c r="H413" s="22"/>
      <c r="I413" s="22"/>
      <c r="J413" s="22"/>
      <c r="K413" s="22"/>
      <c r="L413" s="22"/>
      <c r="M413" s="22"/>
      <c r="N413" s="22"/>
      <c r="O413" s="2" t="s">
        <v>862</v>
      </c>
      <c r="R413" s="161">
        <f t="shared" si="83"/>
        <v>0</v>
      </c>
      <c r="S413" s="161">
        <f t="shared" si="84"/>
        <v>0</v>
      </c>
      <c r="T413" s="161">
        <f t="shared" si="85"/>
        <v>0</v>
      </c>
    </row>
    <row r="414" spans="1:20" ht="57" customHeight="1" x14ac:dyDescent="0.25">
      <c r="A414" s="161">
        <f t="shared" si="77"/>
        <v>0</v>
      </c>
      <c r="B414" s="64"/>
      <c r="C414" s="64"/>
      <c r="D414" s="64"/>
      <c r="E414" s="64"/>
      <c r="F414" s="71" t="s">
        <v>155</v>
      </c>
      <c r="G414" s="64"/>
      <c r="H414" s="22"/>
      <c r="I414" s="22"/>
      <c r="J414" s="22"/>
      <c r="K414" s="22"/>
      <c r="L414" s="22"/>
      <c r="M414" s="22"/>
      <c r="N414" s="22"/>
      <c r="O414" s="2" t="s">
        <v>862</v>
      </c>
      <c r="R414" s="161">
        <f t="shared" si="83"/>
        <v>0</v>
      </c>
      <c r="S414" s="161">
        <f t="shared" si="84"/>
        <v>0</v>
      </c>
      <c r="T414" s="161">
        <f t="shared" si="85"/>
        <v>0</v>
      </c>
    </row>
    <row r="415" spans="1:20" x14ac:dyDescent="0.25">
      <c r="A415" s="161">
        <f t="shared" si="77"/>
        <v>0</v>
      </c>
      <c r="B415" s="64">
        <v>2611</v>
      </c>
      <c r="C415" s="64" t="s">
        <v>11</v>
      </c>
      <c r="D415" s="64">
        <v>1</v>
      </c>
      <c r="E415" s="64">
        <v>1</v>
      </c>
      <c r="F415" s="71" t="s">
        <v>284</v>
      </c>
      <c r="G415" s="64"/>
      <c r="H415" s="22"/>
      <c r="I415" s="22"/>
      <c r="J415" s="22"/>
      <c r="K415" s="22"/>
      <c r="L415" s="22"/>
      <c r="M415" s="22"/>
      <c r="N415" s="22"/>
      <c r="O415" s="2" t="s">
        <v>862</v>
      </c>
      <c r="R415" s="161">
        <f t="shared" si="83"/>
        <v>0</v>
      </c>
      <c r="S415" s="161">
        <f t="shared" si="84"/>
        <v>0</v>
      </c>
      <c r="T415" s="161">
        <f t="shared" si="85"/>
        <v>0</v>
      </c>
    </row>
    <row r="416" spans="1:20" ht="40.5" x14ac:dyDescent="0.25">
      <c r="A416" s="161">
        <f t="shared" si="77"/>
        <v>0</v>
      </c>
      <c r="B416" s="64"/>
      <c r="C416" s="64"/>
      <c r="D416" s="64"/>
      <c r="E416" s="64"/>
      <c r="F416" s="71" t="s">
        <v>176</v>
      </c>
      <c r="G416" s="64"/>
      <c r="H416" s="22"/>
      <c r="I416" s="22"/>
      <c r="J416" s="22"/>
      <c r="K416" s="22"/>
      <c r="L416" s="22"/>
      <c r="M416" s="22"/>
      <c r="N416" s="22"/>
      <c r="O416" s="2" t="s">
        <v>862</v>
      </c>
      <c r="R416" s="161">
        <f t="shared" si="83"/>
        <v>0</v>
      </c>
      <c r="S416" s="161">
        <f t="shared" si="84"/>
        <v>0</v>
      </c>
      <c r="T416" s="161">
        <f t="shared" si="85"/>
        <v>0</v>
      </c>
    </row>
    <row r="417" spans="1:20" x14ac:dyDescent="0.25">
      <c r="A417" s="161">
        <f t="shared" si="77"/>
        <v>0</v>
      </c>
      <c r="B417" s="64"/>
      <c r="C417" s="64"/>
      <c r="D417" s="64"/>
      <c r="E417" s="64"/>
      <c r="F417" s="71" t="s">
        <v>177</v>
      </c>
      <c r="G417" s="64"/>
      <c r="H417" s="22"/>
      <c r="I417" s="22"/>
      <c r="J417" s="22"/>
      <c r="K417" s="22"/>
      <c r="L417" s="22"/>
      <c r="M417" s="22"/>
      <c r="N417" s="22"/>
      <c r="O417" s="2" t="s">
        <v>862</v>
      </c>
      <c r="R417" s="161">
        <f t="shared" si="83"/>
        <v>0</v>
      </c>
      <c r="S417" s="161">
        <f t="shared" si="84"/>
        <v>0</v>
      </c>
      <c r="T417" s="161">
        <f t="shared" si="85"/>
        <v>0</v>
      </c>
    </row>
    <row r="418" spans="1:20" x14ac:dyDescent="0.25">
      <c r="A418" s="161">
        <f t="shared" si="77"/>
        <v>0</v>
      </c>
      <c r="B418" s="64"/>
      <c r="C418" s="64"/>
      <c r="D418" s="64"/>
      <c r="E418" s="64"/>
      <c r="F418" s="71" t="s">
        <v>177</v>
      </c>
      <c r="G418" s="64"/>
      <c r="H418" s="22"/>
      <c r="I418" s="22"/>
      <c r="J418" s="22"/>
      <c r="K418" s="22"/>
      <c r="L418" s="22"/>
      <c r="M418" s="22"/>
      <c r="N418" s="22"/>
      <c r="O418" s="2" t="s">
        <v>862</v>
      </c>
      <c r="R418" s="161">
        <f t="shared" si="83"/>
        <v>0</v>
      </c>
      <c r="S418" s="161">
        <f t="shared" si="84"/>
        <v>0</v>
      </c>
      <c r="T418" s="161">
        <f t="shared" si="85"/>
        <v>0</v>
      </c>
    </row>
    <row r="419" spans="1:20" x14ac:dyDescent="0.25">
      <c r="A419" s="161">
        <f t="shared" si="77"/>
        <v>0</v>
      </c>
      <c r="B419" s="64">
        <v>2620</v>
      </c>
      <c r="C419" s="64" t="s">
        <v>11</v>
      </c>
      <c r="D419" s="64">
        <v>2</v>
      </c>
      <c r="E419" s="64">
        <v>0</v>
      </c>
      <c r="F419" s="71" t="s">
        <v>285</v>
      </c>
      <c r="G419" s="64"/>
      <c r="H419" s="22"/>
      <c r="I419" s="22"/>
      <c r="J419" s="22"/>
      <c r="K419" s="22"/>
      <c r="L419" s="22"/>
      <c r="M419" s="22"/>
      <c r="N419" s="22"/>
      <c r="O419" s="2" t="s">
        <v>862</v>
      </c>
      <c r="R419" s="161">
        <f t="shared" si="83"/>
        <v>0</v>
      </c>
      <c r="S419" s="161">
        <f t="shared" si="84"/>
        <v>0</v>
      </c>
      <c r="T419" s="161">
        <f t="shared" si="85"/>
        <v>0</v>
      </c>
    </row>
    <row r="420" spans="1:20" ht="60.75" customHeight="1" x14ac:dyDescent="0.25">
      <c r="A420" s="161">
        <f t="shared" si="77"/>
        <v>0</v>
      </c>
      <c r="B420" s="64"/>
      <c r="C420" s="64"/>
      <c r="D420" s="64"/>
      <c r="E420" s="64"/>
      <c r="F420" s="71" t="s">
        <v>155</v>
      </c>
      <c r="G420" s="64"/>
      <c r="H420" s="22"/>
      <c r="I420" s="22"/>
      <c r="J420" s="22"/>
      <c r="K420" s="22"/>
      <c r="L420" s="22"/>
      <c r="M420" s="22"/>
      <c r="N420" s="22"/>
      <c r="O420" s="2" t="s">
        <v>862</v>
      </c>
      <c r="R420" s="161">
        <f t="shared" si="83"/>
        <v>0</v>
      </c>
      <c r="S420" s="161">
        <f t="shared" si="84"/>
        <v>0</v>
      </c>
      <c r="T420" s="161">
        <f t="shared" si="85"/>
        <v>0</v>
      </c>
    </row>
    <row r="421" spans="1:20" x14ac:dyDescent="0.25">
      <c r="A421" s="161">
        <f t="shared" si="77"/>
        <v>0</v>
      </c>
      <c r="B421" s="64">
        <v>2621</v>
      </c>
      <c r="C421" s="64" t="s">
        <v>11</v>
      </c>
      <c r="D421" s="64">
        <v>2</v>
      </c>
      <c r="E421" s="64">
        <v>1</v>
      </c>
      <c r="F421" s="71" t="s">
        <v>285</v>
      </c>
      <c r="G421" s="64"/>
      <c r="H421" s="22"/>
      <c r="I421" s="22"/>
      <c r="J421" s="22"/>
      <c r="K421" s="22"/>
      <c r="L421" s="22"/>
      <c r="M421" s="22"/>
      <c r="N421" s="22"/>
      <c r="O421" s="2" t="s">
        <v>862</v>
      </c>
      <c r="R421" s="161">
        <f t="shared" si="83"/>
        <v>0</v>
      </c>
      <c r="S421" s="161">
        <f t="shared" si="84"/>
        <v>0</v>
      </c>
      <c r="T421" s="161">
        <f t="shared" si="85"/>
        <v>0</v>
      </c>
    </row>
    <row r="422" spans="1:20" ht="40.5" x14ac:dyDescent="0.25">
      <c r="A422" s="161">
        <f t="shared" si="77"/>
        <v>0</v>
      </c>
      <c r="B422" s="64"/>
      <c r="C422" s="64"/>
      <c r="D422" s="64"/>
      <c r="E422" s="64"/>
      <c r="F422" s="71" t="s">
        <v>176</v>
      </c>
      <c r="G422" s="64"/>
      <c r="H422" s="22"/>
      <c r="I422" s="22"/>
      <c r="J422" s="22"/>
      <c r="K422" s="22"/>
      <c r="L422" s="22"/>
      <c r="M422" s="22"/>
      <c r="N422" s="22"/>
      <c r="O422" s="2" t="s">
        <v>862</v>
      </c>
      <c r="R422" s="161">
        <f t="shared" si="83"/>
        <v>0</v>
      </c>
      <c r="S422" s="161">
        <f t="shared" si="84"/>
        <v>0</v>
      </c>
      <c r="T422" s="161">
        <f t="shared" si="85"/>
        <v>0</v>
      </c>
    </row>
    <row r="423" spans="1:20" x14ac:dyDescent="0.25">
      <c r="A423" s="161">
        <f t="shared" si="77"/>
        <v>0</v>
      </c>
      <c r="B423" s="64"/>
      <c r="C423" s="64"/>
      <c r="D423" s="64"/>
      <c r="E423" s="64"/>
      <c r="F423" s="71" t="s">
        <v>589</v>
      </c>
      <c r="G423" s="64"/>
      <c r="H423" s="22"/>
      <c r="I423" s="22"/>
      <c r="J423" s="22"/>
      <c r="K423" s="22"/>
      <c r="L423" s="22"/>
      <c r="M423" s="22"/>
      <c r="N423" s="22"/>
      <c r="O423" s="2" t="s">
        <v>862</v>
      </c>
      <c r="R423" s="161">
        <f t="shared" si="83"/>
        <v>0</v>
      </c>
      <c r="S423" s="161">
        <f t="shared" si="84"/>
        <v>0</v>
      </c>
      <c r="T423" s="161">
        <f t="shared" si="85"/>
        <v>0</v>
      </c>
    </row>
    <row r="424" spans="1:20" x14ac:dyDescent="0.25">
      <c r="A424" s="161">
        <f t="shared" si="77"/>
        <v>0</v>
      </c>
      <c r="B424" s="64"/>
      <c r="C424" s="64"/>
      <c r="D424" s="64"/>
      <c r="E424" s="64"/>
      <c r="F424" s="71" t="s">
        <v>177</v>
      </c>
      <c r="G424" s="64"/>
      <c r="H424" s="22"/>
      <c r="I424" s="22"/>
      <c r="J424" s="22"/>
      <c r="K424" s="22"/>
      <c r="L424" s="22"/>
      <c r="M424" s="22"/>
      <c r="N424" s="22"/>
      <c r="O424" s="2" t="s">
        <v>862</v>
      </c>
      <c r="R424" s="161">
        <f t="shared" si="83"/>
        <v>0</v>
      </c>
      <c r="S424" s="161">
        <f t="shared" si="84"/>
        <v>0</v>
      </c>
      <c r="T424" s="161">
        <f t="shared" si="85"/>
        <v>0</v>
      </c>
    </row>
    <row r="425" spans="1:20" x14ac:dyDescent="0.25">
      <c r="A425" s="161">
        <f t="shared" si="77"/>
        <v>0</v>
      </c>
      <c r="B425" s="64">
        <v>2630</v>
      </c>
      <c r="C425" s="64" t="s">
        <v>11</v>
      </c>
      <c r="D425" s="64">
        <v>3</v>
      </c>
      <c r="E425" s="64">
        <v>0</v>
      </c>
      <c r="F425" s="71" t="s">
        <v>286</v>
      </c>
      <c r="G425" s="64"/>
      <c r="H425" s="22"/>
      <c r="I425" s="22"/>
      <c r="J425" s="22"/>
      <c r="K425" s="22"/>
      <c r="L425" s="22"/>
      <c r="M425" s="22"/>
      <c r="N425" s="22"/>
      <c r="O425" s="2" t="s">
        <v>862</v>
      </c>
      <c r="R425" s="161">
        <f t="shared" si="83"/>
        <v>0</v>
      </c>
      <c r="S425" s="161">
        <f t="shared" si="84"/>
        <v>0</v>
      </c>
      <c r="T425" s="161">
        <f t="shared" si="85"/>
        <v>0</v>
      </c>
    </row>
    <row r="426" spans="1:20" ht="56.25" customHeight="1" x14ac:dyDescent="0.25">
      <c r="A426" s="161">
        <f t="shared" si="77"/>
        <v>0</v>
      </c>
      <c r="B426" s="64"/>
      <c r="C426" s="64"/>
      <c r="D426" s="64"/>
      <c r="E426" s="64"/>
      <c r="F426" s="71" t="s">
        <v>155</v>
      </c>
      <c r="G426" s="64"/>
      <c r="H426" s="22"/>
      <c r="I426" s="22"/>
      <c r="J426" s="22"/>
      <c r="K426" s="22"/>
      <c r="L426" s="22"/>
      <c r="M426" s="22"/>
      <c r="N426" s="22"/>
      <c r="O426" s="2" t="s">
        <v>862</v>
      </c>
      <c r="R426" s="161">
        <f t="shared" si="83"/>
        <v>0</v>
      </c>
      <c r="S426" s="161">
        <f t="shared" si="84"/>
        <v>0</v>
      </c>
      <c r="T426" s="161">
        <f t="shared" si="85"/>
        <v>0</v>
      </c>
    </row>
    <row r="427" spans="1:20" x14ac:dyDescent="0.25">
      <c r="A427" s="161">
        <f t="shared" si="77"/>
        <v>0</v>
      </c>
      <c r="B427" s="64">
        <v>2631</v>
      </c>
      <c r="C427" s="64" t="s">
        <v>11</v>
      </c>
      <c r="D427" s="64">
        <v>3</v>
      </c>
      <c r="E427" s="64">
        <v>1</v>
      </c>
      <c r="F427" s="71" t="s">
        <v>287</v>
      </c>
      <c r="G427" s="64"/>
      <c r="H427" s="22"/>
      <c r="I427" s="22"/>
      <c r="J427" s="22"/>
      <c r="K427" s="22"/>
      <c r="L427" s="22"/>
      <c r="M427" s="22"/>
      <c r="N427" s="22"/>
      <c r="O427" s="2" t="s">
        <v>862</v>
      </c>
      <c r="R427" s="161">
        <f t="shared" si="83"/>
        <v>0</v>
      </c>
      <c r="S427" s="161">
        <f t="shared" si="84"/>
        <v>0</v>
      </c>
      <c r="T427" s="161">
        <f t="shared" si="85"/>
        <v>0</v>
      </c>
    </row>
    <row r="428" spans="1:20" ht="40.5" x14ac:dyDescent="0.25">
      <c r="A428" s="161">
        <f t="shared" si="77"/>
        <v>0</v>
      </c>
      <c r="B428" s="64"/>
      <c r="C428" s="64"/>
      <c r="D428" s="64"/>
      <c r="E428" s="64"/>
      <c r="F428" s="71" t="s">
        <v>176</v>
      </c>
      <c r="G428" s="64"/>
      <c r="H428" s="22"/>
      <c r="I428" s="22"/>
      <c r="J428" s="22"/>
      <c r="K428" s="22"/>
      <c r="L428" s="22"/>
      <c r="M428" s="22"/>
      <c r="N428" s="22"/>
      <c r="O428" s="2" t="s">
        <v>862</v>
      </c>
      <c r="R428" s="161">
        <f t="shared" si="83"/>
        <v>0</v>
      </c>
      <c r="S428" s="161">
        <f t="shared" si="84"/>
        <v>0</v>
      </c>
      <c r="T428" s="161">
        <f t="shared" si="85"/>
        <v>0</v>
      </c>
    </row>
    <row r="429" spans="1:20" x14ac:dyDescent="0.25">
      <c r="A429" s="161">
        <f t="shared" si="77"/>
        <v>0</v>
      </c>
      <c r="B429" s="64"/>
      <c r="C429" s="64"/>
      <c r="D429" s="64"/>
      <c r="E429" s="64"/>
      <c r="F429" s="71" t="s">
        <v>177</v>
      </c>
      <c r="G429" s="64"/>
      <c r="H429" s="22"/>
      <c r="I429" s="22"/>
      <c r="J429" s="22"/>
      <c r="K429" s="22"/>
      <c r="L429" s="22"/>
      <c r="M429" s="22"/>
      <c r="N429" s="22"/>
      <c r="O429" s="2" t="s">
        <v>862</v>
      </c>
      <c r="R429" s="161">
        <f t="shared" si="83"/>
        <v>0</v>
      </c>
      <c r="S429" s="161">
        <f t="shared" si="84"/>
        <v>0</v>
      </c>
      <c r="T429" s="161">
        <f t="shared" si="85"/>
        <v>0</v>
      </c>
    </row>
    <row r="430" spans="1:20" x14ac:dyDescent="0.25">
      <c r="A430" s="161">
        <f t="shared" si="77"/>
        <v>0</v>
      </c>
      <c r="B430" s="64"/>
      <c r="C430" s="64"/>
      <c r="D430" s="64"/>
      <c r="E430" s="64"/>
      <c r="F430" s="71" t="s">
        <v>177</v>
      </c>
      <c r="G430" s="64"/>
      <c r="H430" s="22"/>
      <c r="I430" s="22"/>
      <c r="J430" s="22"/>
      <c r="K430" s="22"/>
      <c r="L430" s="22"/>
      <c r="M430" s="22"/>
      <c r="N430" s="22"/>
      <c r="O430" s="2" t="s">
        <v>862</v>
      </c>
      <c r="R430" s="161">
        <f t="shared" si="83"/>
        <v>0</v>
      </c>
      <c r="S430" s="161">
        <f t="shared" si="84"/>
        <v>0</v>
      </c>
      <c r="T430" s="161">
        <f t="shared" si="85"/>
        <v>0</v>
      </c>
    </row>
    <row r="431" spans="1:20" x14ac:dyDescent="0.25">
      <c r="A431" s="161">
        <f t="shared" si="77"/>
        <v>227115.3</v>
      </c>
      <c r="B431" s="64">
        <v>2640</v>
      </c>
      <c r="C431" s="64" t="s">
        <v>11</v>
      </c>
      <c r="D431" s="64">
        <v>4</v>
      </c>
      <c r="E431" s="64">
        <v>0</v>
      </c>
      <c r="F431" s="71" t="s">
        <v>288</v>
      </c>
      <c r="G431" s="64"/>
      <c r="H431" s="22">
        <f t="shared" ref="H431:N431" si="92">H433</f>
        <v>227115.3</v>
      </c>
      <c r="I431" s="22">
        <f t="shared" si="92"/>
        <v>215115.3</v>
      </c>
      <c r="J431" s="22">
        <f t="shared" si="92"/>
        <v>12000</v>
      </c>
      <c r="K431" s="22">
        <f t="shared" si="92"/>
        <v>71289.903174603169</v>
      </c>
      <c r="L431" s="22">
        <f t="shared" si="92"/>
        <v>126401.01428571428</v>
      </c>
      <c r="M431" s="22">
        <f t="shared" si="92"/>
        <v>186758.15714285712</v>
      </c>
      <c r="N431" s="22">
        <f t="shared" si="92"/>
        <v>227115.3</v>
      </c>
      <c r="O431" s="2" t="s">
        <v>862</v>
      </c>
      <c r="R431" s="161">
        <f t="shared" si="83"/>
        <v>55111.111111111109</v>
      </c>
      <c r="S431" s="161">
        <f t="shared" si="84"/>
        <v>60357.142857142841</v>
      </c>
      <c r="T431" s="161">
        <f t="shared" si="85"/>
        <v>40357.14285714287</v>
      </c>
    </row>
    <row r="432" spans="1:20" ht="55.5" customHeight="1" x14ac:dyDescent="0.25">
      <c r="A432" s="161">
        <f t="shared" si="77"/>
        <v>0</v>
      </c>
      <c r="B432" s="64"/>
      <c r="C432" s="64"/>
      <c r="D432" s="64"/>
      <c r="E432" s="64"/>
      <c r="F432" s="71" t="s">
        <v>155</v>
      </c>
      <c r="G432" s="64"/>
      <c r="H432" s="22"/>
      <c r="I432" s="22"/>
      <c r="J432" s="22"/>
      <c r="K432" s="22"/>
      <c r="L432" s="22"/>
      <c r="M432" s="22"/>
      <c r="N432" s="22"/>
      <c r="O432" s="2" t="s">
        <v>862</v>
      </c>
      <c r="R432" s="161">
        <f t="shared" si="83"/>
        <v>0</v>
      </c>
      <c r="S432" s="161">
        <f t="shared" si="84"/>
        <v>0</v>
      </c>
      <c r="T432" s="161">
        <f t="shared" si="85"/>
        <v>0</v>
      </c>
    </row>
    <row r="433" spans="1:20" x14ac:dyDescent="0.25">
      <c r="A433" s="161">
        <f t="shared" si="77"/>
        <v>227115.3</v>
      </c>
      <c r="B433" s="64">
        <v>2641</v>
      </c>
      <c r="C433" s="64" t="s">
        <v>11</v>
      </c>
      <c r="D433" s="64">
        <v>4</v>
      </c>
      <c r="E433" s="64">
        <v>1</v>
      </c>
      <c r="F433" s="71" t="s">
        <v>289</v>
      </c>
      <c r="G433" s="64"/>
      <c r="H433" s="22">
        <f t="shared" ref="H433:N433" si="93">SUM(H435:H440)</f>
        <v>227115.3</v>
      </c>
      <c r="I433" s="22">
        <f t="shared" si="93"/>
        <v>215115.3</v>
      </c>
      <c r="J433" s="22">
        <f t="shared" si="93"/>
        <v>12000</v>
      </c>
      <c r="K433" s="22">
        <f t="shared" si="93"/>
        <v>71289.903174603169</v>
      </c>
      <c r="L433" s="22">
        <f t="shared" si="93"/>
        <v>126401.01428571428</v>
      </c>
      <c r="M433" s="22">
        <f t="shared" si="93"/>
        <v>186758.15714285712</v>
      </c>
      <c r="N433" s="22">
        <f t="shared" si="93"/>
        <v>227115.3</v>
      </c>
      <c r="O433" s="2" t="s">
        <v>862</v>
      </c>
      <c r="R433" s="161">
        <f t="shared" si="83"/>
        <v>55111.111111111109</v>
      </c>
      <c r="S433" s="161">
        <f t="shared" si="84"/>
        <v>60357.142857142841</v>
      </c>
      <c r="T433" s="161">
        <f t="shared" si="85"/>
        <v>40357.14285714287</v>
      </c>
    </row>
    <row r="434" spans="1:20" ht="40.5" x14ac:dyDescent="0.25">
      <c r="A434" s="161">
        <f t="shared" si="77"/>
        <v>0</v>
      </c>
      <c r="B434" s="64"/>
      <c r="C434" s="64"/>
      <c r="D434" s="64"/>
      <c r="E434" s="64"/>
      <c r="F434" s="71" t="s">
        <v>176</v>
      </c>
      <c r="G434" s="64"/>
      <c r="H434" s="22"/>
      <c r="I434" s="22"/>
      <c r="J434" s="22"/>
      <c r="K434" s="22"/>
      <c r="L434" s="22"/>
      <c r="M434" s="22"/>
      <c r="N434" s="22"/>
      <c r="O434" s="2" t="s">
        <v>862</v>
      </c>
      <c r="R434" s="161">
        <f t="shared" si="83"/>
        <v>0</v>
      </c>
      <c r="S434" s="161">
        <f t="shared" si="84"/>
        <v>0</v>
      </c>
      <c r="T434" s="161">
        <f t="shared" si="85"/>
        <v>0</v>
      </c>
    </row>
    <row r="435" spans="1:20" x14ac:dyDescent="0.25">
      <c r="A435" s="161">
        <f t="shared" si="77"/>
        <v>213115.3</v>
      </c>
      <c r="B435" s="64"/>
      <c r="C435" s="64"/>
      <c r="D435" s="64"/>
      <c r="E435" s="64"/>
      <c r="F435" s="71" t="s">
        <v>587</v>
      </c>
      <c r="G435" s="64">
        <v>4212</v>
      </c>
      <c r="H435" s="22">
        <f>+I435+J435</f>
        <v>213115.3</v>
      </c>
      <c r="I435" s="22">
        <v>213115.3</v>
      </c>
      <c r="J435" s="22"/>
      <c r="K435" s="152">
        <v>65496.252380952385</v>
      </c>
      <c r="L435" s="152">
        <v>119623.23650793651</v>
      </c>
      <c r="M435" s="152">
        <v>176369.26825396824</v>
      </c>
      <c r="N435" s="152">
        <f t="shared" ref="N435:N440" si="94">+H435</f>
        <v>213115.3</v>
      </c>
      <c r="O435" s="2" t="s">
        <v>862</v>
      </c>
      <c r="R435" s="161">
        <f t="shared" si="83"/>
        <v>54126.984126984127</v>
      </c>
      <c r="S435" s="161">
        <f t="shared" si="84"/>
        <v>56746.031746031731</v>
      </c>
      <c r="T435" s="161">
        <f t="shared" si="85"/>
        <v>36746.031746031746</v>
      </c>
    </row>
    <row r="436" spans="1:20" x14ac:dyDescent="0.25">
      <c r="A436" s="161">
        <f t="shared" si="77"/>
        <v>1000</v>
      </c>
      <c r="B436" s="64"/>
      <c r="C436" s="64"/>
      <c r="D436" s="64"/>
      <c r="E436" s="64"/>
      <c r="F436" s="71" t="s">
        <v>546</v>
      </c>
      <c r="G436" s="64">
        <v>4239</v>
      </c>
      <c r="H436" s="22">
        <f t="shared" ref="H436:H440" si="95">+I436+J436</f>
        <v>1000</v>
      </c>
      <c r="I436" s="22">
        <v>1000</v>
      </c>
      <c r="J436" s="22"/>
      <c r="K436" s="152">
        <f t="shared" ref="K436:K439" si="96">+H436/252*60</f>
        <v>238.0952380952381</v>
      </c>
      <c r="L436" s="152">
        <f t="shared" ref="L436:L440" si="97">+H436/252*122</f>
        <v>484.12698412698415</v>
      </c>
      <c r="M436" s="152">
        <f t="shared" ref="M436:M440" si="98">+H436/252*187</f>
        <v>742.06349206349205</v>
      </c>
      <c r="N436" s="152">
        <f t="shared" si="94"/>
        <v>1000</v>
      </c>
      <c r="O436" s="2" t="s">
        <v>862</v>
      </c>
      <c r="R436" s="161">
        <f t="shared" si="83"/>
        <v>246.03174603174605</v>
      </c>
      <c r="S436" s="161">
        <f t="shared" si="84"/>
        <v>257.93650793650789</v>
      </c>
      <c r="T436" s="161">
        <f t="shared" si="85"/>
        <v>257.93650793650795</v>
      </c>
    </row>
    <row r="437" spans="1:20" x14ac:dyDescent="0.25">
      <c r="A437" s="161">
        <f t="shared" si="77"/>
        <v>1000</v>
      </c>
      <c r="B437" s="64"/>
      <c r="C437" s="64"/>
      <c r="D437" s="64"/>
      <c r="E437" s="64"/>
      <c r="F437" s="71" t="s">
        <v>168</v>
      </c>
      <c r="G437" s="64">
        <v>4269</v>
      </c>
      <c r="H437" s="22">
        <f t="shared" si="95"/>
        <v>1000</v>
      </c>
      <c r="I437" s="22">
        <v>1000</v>
      </c>
      <c r="J437" s="22"/>
      <c r="K437" s="152">
        <f t="shared" si="96"/>
        <v>238.0952380952381</v>
      </c>
      <c r="L437" s="152">
        <f t="shared" si="97"/>
        <v>484.12698412698415</v>
      </c>
      <c r="M437" s="152">
        <f t="shared" si="98"/>
        <v>742.06349206349205</v>
      </c>
      <c r="N437" s="152">
        <f t="shared" si="94"/>
        <v>1000</v>
      </c>
      <c r="O437" s="2" t="s">
        <v>862</v>
      </c>
      <c r="R437" s="161">
        <f t="shared" si="83"/>
        <v>246.03174603174605</v>
      </c>
      <c r="S437" s="161">
        <f t="shared" si="84"/>
        <v>257.93650793650789</v>
      </c>
      <c r="T437" s="161">
        <f t="shared" si="85"/>
        <v>257.93650793650795</v>
      </c>
    </row>
    <row r="438" spans="1:20" x14ac:dyDescent="0.25">
      <c r="A438" s="161">
        <f t="shared" si="77"/>
        <v>0</v>
      </c>
      <c r="B438" s="64"/>
      <c r="C438" s="64"/>
      <c r="D438" s="64"/>
      <c r="E438" s="64"/>
      <c r="F438" s="71" t="s">
        <v>542</v>
      </c>
      <c r="G438" s="64">
        <v>4822</v>
      </c>
      <c r="H438" s="22">
        <f t="shared" si="95"/>
        <v>0</v>
      </c>
      <c r="I438" s="22"/>
      <c r="J438" s="22"/>
      <c r="K438" s="152">
        <f t="shared" si="96"/>
        <v>0</v>
      </c>
      <c r="L438" s="152">
        <f t="shared" si="97"/>
        <v>0</v>
      </c>
      <c r="M438" s="152">
        <f t="shared" si="98"/>
        <v>0</v>
      </c>
      <c r="N438" s="152">
        <f t="shared" si="94"/>
        <v>0</v>
      </c>
      <c r="O438" s="2" t="s">
        <v>862</v>
      </c>
      <c r="R438" s="161">
        <f t="shared" si="83"/>
        <v>0</v>
      </c>
      <c r="S438" s="161">
        <f t="shared" si="84"/>
        <v>0</v>
      </c>
      <c r="T438" s="161">
        <f t="shared" si="85"/>
        <v>0</v>
      </c>
    </row>
    <row r="439" spans="1:20" x14ac:dyDescent="0.25">
      <c r="A439" s="161">
        <f t="shared" si="77"/>
        <v>2000</v>
      </c>
      <c r="B439" s="64"/>
      <c r="C439" s="64"/>
      <c r="D439" s="64"/>
      <c r="E439" s="64"/>
      <c r="F439" s="71" t="s">
        <v>551</v>
      </c>
      <c r="G439" s="64">
        <v>5112</v>
      </c>
      <c r="H439" s="22">
        <f t="shared" si="95"/>
        <v>2000</v>
      </c>
      <c r="I439" s="22"/>
      <c r="J439" s="22">
        <v>2000</v>
      </c>
      <c r="K439" s="152">
        <f t="shared" si="96"/>
        <v>476.1904761904762</v>
      </c>
      <c r="L439" s="152">
        <f t="shared" si="97"/>
        <v>968.25396825396831</v>
      </c>
      <c r="M439" s="152">
        <f t="shared" si="98"/>
        <v>1484.1269841269841</v>
      </c>
      <c r="N439" s="152">
        <f t="shared" si="94"/>
        <v>2000</v>
      </c>
      <c r="O439" s="2" t="s">
        <v>862</v>
      </c>
      <c r="R439" s="161">
        <f t="shared" si="83"/>
        <v>492.06349206349211</v>
      </c>
      <c r="S439" s="161">
        <f t="shared" si="84"/>
        <v>515.87301587301579</v>
      </c>
      <c r="T439" s="161">
        <f t="shared" si="85"/>
        <v>515.8730158730159</v>
      </c>
    </row>
    <row r="440" spans="1:20" x14ac:dyDescent="0.25">
      <c r="A440" s="161">
        <f t="shared" si="77"/>
        <v>10000</v>
      </c>
      <c r="B440" s="64"/>
      <c r="C440" s="64"/>
      <c r="D440" s="64"/>
      <c r="E440" s="64"/>
      <c r="F440" s="71" t="s">
        <v>588</v>
      </c>
      <c r="G440" s="64">
        <v>5129</v>
      </c>
      <c r="H440" s="22">
        <f t="shared" si="95"/>
        <v>10000</v>
      </c>
      <c r="I440" s="22"/>
      <c r="J440" s="22">
        <v>10000</v>
      </c>
      <c r="K440" s="152">
        <v>4841.269841269841</v>
      </c>
      <c r="L440" s="152">
        <f t="shared" si="97"/>
        <v>4841.269841269841</v>
      </c>
      <c r="M440" s="152">
        <f t="shared" si="98"/>
        <v>7420.6349206349205</v>
      </c>
      <c r="N440" s="152">
        <f t="shared" si="94"/>
        <v>10000</v>
      </c>
      <c r="O440" s="2" t="s">
        <v>862</v>
      </c>
      <c r="R440" s="161">
        <f t="shared" si="83"/>
        <v>0</v>
      </c>
      <c r="S440" s="161">
        <f t="shared" si="84"/>
        <v>2579.3650793650795</v>
      </c>
      <c r="T440" s="161">
        <f t="shared" si="85"/>
        <v>2579.3650793650795</v>
      </c>
    </row>
    <row r="441" spans="1:20" x14ac:dyDescent="0.25">
      <c r="A441" s="161">
        <f t="shared" si="77"/>
        <v>0</v>
      </c>
      <c r="B441" s="64"/>
      <c r="C441" s="64"/>
      <c r="D441" s="64"/>
      <c r="E441" s="64"/>
      <c r="F441" s="71" t="s">
        <v>177</v>
      </c>
      <c r="G441" s="64"/>
      <c r="H441" s="22"/>
      <c r="I441" s="22"/>
      <c r="J441" s="22"/>
      <c r="K441" s="22"/>
      <c r="L441" s="22"/>
      <c r="M441" s="22"/>
      <c r="N441" s="22"/>
      <c r="O441" s="2" t="s">
        <v>862</v>
      </c>
      <c r="R441" s="161">
        <f t="shared" si="83"/>
        <v>0</v>
      </c>
      <c r="S441" s="161">
        <f t="shared" si="84"/>
        <v>0</v>
      </c>
      <c r="T441" s="161">
        <f t="shared" si="85"/>
        <v>0</v>
      </c>
    </row>
    <row r="442" spans="1:20" ht="60" customHeight="1" x14ac:dyDescent="0.25">
      <c r="A442" s="161">
        <f t="shared" si="77"/>
        <v>0</v>
      </c>
      <c r="B442" s="64">
        <v>2650</v>
      </c>
      <c r="C442" s="64" t="s">
        <v>11</v>
      </c>
      <c r="D442" s="64">
        <v>5</v>
      </c>
      <c r="E442" s="64">
        <v>0</v>
      </c>
      <c r="F442" s="71" t="s">
        <v>290</v>
      </c>
      <c r="G442" s="64"/>
      <c r="H442" s="22"/>
      <c r="I442" s="22"/>
      <c r="J442" s="22"/>
      <c r="K442" s="22"/>
      <c r="L442" s="22"/>
      <c r="M442" s="22"/>
      <c r="N442" s="22"/>
      <c r="O442" s="2" t="s">
        <v>862</v>
      </c>
      <c r="R442" s="161">
        <f t="shared" si="83"/>
        <v>0</v>
      </c>
      <c r="S442" s="161">
        <f t="shared" si="84"/>
        <v>0</v>
      </c>
      <c r="T442" s="161">
        <f t="shared" si="85"/>
        <v>0</v>
      </c>
    </row>
    <row r="443" spans="1:20" ht="54" customHeight="1" x14ac:dyDescent="0.25">
      <c r="A443" s="161">
        <f t="shared" si="77"/>
        <v>0</v>
      </c>
      <c r="B443" s="64"/>
      <c r="C443" s="64"/>
      <c r="D443" s="64"/>
      <c r="E443" s="64"/>
      <c r="F443" s="71" t="s">
        <v>155</v>
      </c>
      <c r="G443" s="64"/>
      <c r="H443" s="22"/>
      <c r="I443" s="22"/>
      <c r="J443" s="22"/>
      <c r="K443" s="22"/>
      <c r="L443" s="22"/>
      <c r="M443" s="22"/>
      <c r="N443" s="22"/>
      <c r="O443" s="2" t="s">
        <v>862</v>
      </c>
      <c r="R443" s="161">
        <f t="shared" si="83"/>
        <v>0</v>
      </c>
      <c r="S443" s="161">
        <f t="shared" si="84"/>
        <v>0</v>
      </c>
      <c r="T443" s="161">
        <f t="shared" si="85"/>
        <v>0</v>
      </c>
    </row>
    <row r="444" spans="1:20" ht="40.5" x14ac:dyDescent="0.25">
      <c r="A444" s="161">
        <f t="shared" si="77"/>
        <v>0</v>
      </c>
      <c r="B444" s="64">
        <v>2651</v>
      </c>
      <c r="C444" s="64" t="s">
        <v>11</v>
      </c>
      <c r="D444" s="64">
        <v>5</v>
      </c>
      <c r="E444" s="64">
        <v>1</v>
      </c>
      <c r="F444" s="71" t="s">
        <v>290</v>
      </c>
      <c r="G444" s="64"/>
      <c r="H444" s="22"/>
      <c r="I444" s="22"/>
      <c r="J444" s="22"/>
      <c r="K444" s="22"/>
      <c r="L444" s="22"/>
      <c r="M444" s="22"/>
      <c r="N444" s="22"/>
      <c r="O444" s="2" t="s">
        <v>862</v>
      </c>
      <c r="R444" s="161">
        <f t="shared" si="83"/>
        <v>0</v>
      </c>
      <c r="S444" s="161">
        <f t="shared" si="84"/>
        <v>0</v>
      </c>
      <c r="T444" s="161">
        <f t="shared" si="85"/>
        <v>0</v>
      </c>
    </row>
    <row r="445" spans="1:20" ht="37.5" customHeight="1" x14ac:dyDescent="0.25">
      <c r="A445" s="161">
        <f t="shared" si="77"/>
        <v>0</v>
      </c>
      <c r="B445" s="64"/>
      <c r="C445" s="64"/>
      <c r="D445" s="64"/>
      <c r="E445" s="64"/>
      <c r="F445" s="71" t="s">
        <v>176</v>
      </c>
      <c r="G445" s="64"/>
      <c r="H445" s="22"/>
      <c r="I445" s="22"/>
      <c r="J445" s="22"/>
      <c r="K445" s="22"/>
      <c r="L445" s="22"/>
      <c r="M445" s="22"/>
      <c r="N445" s="22"/>
      <c r="O445" s="2" t="s">
        <v>862</v>
      </c>
      <c r="R445" s="161">
        <f t="shared" si="83"/>
        <v>0</v>
      </c>
      <c r="S445" s="161">
        <f t="shared" si="84"/>
        <v>0</v>
      </c>
      <c r="T445" s="161">
        <f t="shared" si="85"/>
        <v>0</v>
      </c>
    </row>
    <row r="446" spans="1:20" x14ac:dyDescent="0.25">
      <c r="A446" s="161">
        <f t="shared" si="77"/>
        <v>0</v>
      </c>
      <c r="B446" s="64"/>
      <c r="C446" s="64"/>
      <c r="D446" s="64"/>
      <c r="E446" s="64"/>
      <c r="F446" s="71" t="s">
        <v>177</v>
      </c>
      <c r="G446" s="64"/>
      <c r="H446" s="22"/>
      <c r="I446" s="22"/>
      <c r="J446" s="22"/>
      <c r="K446" s="22"/>
      <c r="L446" s="22"/>
      <c r="M446" s="22"/>
      <c r="N446" s="22"/>
      <c r="O446" s="2" t="s">
        <v>862</v>
      </c>
      <c r="R446" s="161">
        <f t="shared" si="83"/>
        <v>0</v>
      </c>
      <c r="S446" s="161">
        <f t="shared" si="84"/>
        <v>0</v>
      </c>
      <c r="T446" s="161">
        <f t="shared" si="85"/>
        <v>0</v>
      </c>
    </row>
    <row r="447" spans="1:20" ht="36" customHeight="1" x14ac:dyDescent="0.25">
      <c r="A447" s="161">
        <f t="shared" si="77"/>
        <v>1924044.0878379699</v>
      </c>
      <c r="B447" s="64">
        <v>2660</v>
      </c>
      <c r="C447" s="64" t="s">
        <v>11</v>
      </c>
      <c r="D447" s="64">
        <v>6</v>
      </c>
      <c r="E447" s="64">
        <v>0</v>
      </c>
      <c r="F447" s="71" t="s">
        <v>291</v>
      </c>
      <c r="G447" s="64"/>
      <c r="H447" s="22">
        <f>+H449</f>
        <v>1924044.0878379699</v>
      </c>
      <c r="I447" s="22">
        <f t="shared" ref="I447:N447" si="99">I449</f>
        <v>316317.33100000006</v>
      </c>
      <c r="J447" s="22">
        <f t="shared" si="99"/>
        <v>1607726.7568379699</v>
      </c>
      <c r="K447" s="22">
        <f t="shared" si="99"/>
        <v>1328241.7460461832</v>
      </c>
      <c r="L447" s="22">
        <f t="shared" si="99"/>
        <v>1534030.7640976585</v>
      </c>
      <c r="M447" s="22">
        <f t="shared" si="99"/>
        <v>1729037.4259678193</v>
      </c>
      <c r="N447" s="22">
        <f t="shared" si="99"/>
        <v>1924044.0878379699</v>
      </c>
      <c r="O447" s="2" t="s">
        <v>862</v>
      </c>
      <c r="R447" s="161">
        <f t="shared" si="83"/>
        <v>205789.01805147529</v>
      </c>
      <c r="S447" s="161">
        <f t="shared" si="84"/>
        <v>195006.66187016084</v>
      </c>
      <c r="T447" s="161">
        <f t="shared" si="85"/>
        <v>195006.66187015059</v>
      </c>
    </row>
    <row r="448" spans="1:20" ht="55.5" customHeight="1" x14ac:dyDescent="0.25">
      <c r="A448" s="161">
        <f t="shared" si="77"/>
        <v>0</v>
      </c>
      <c r="B448" s="64"/>
      <c r="C448" s="64"/>
      <c r="D448" s="64"/>
      <c r="E448" s="64"/>
      <c r="F448" s="71" t="s">
        <v>155</v>
      </c>
      <c r="G448" s="64"/>
      <c r="H448" s="22"/>
      <c r="I448" s="22"/>
      <c r="J448" s="22"/>
      <c r="K448" s="22"/>
      <c r="L448" s="22"/>
      <c r="M448" s="22"/>
      <c r="N448" s="22"/>
      <c r="O448" s="2" t="s">
        <v>862</v>
      </c>
      <c r="R448" s="161">
        <f t="shared" si="83"/>
        <v>0</v>
      </c>
      <c r="S448" s="161">
        <f t="shared" si="84"/>
        <v>0</v>
      </c>
      <c r="T448" s="161">
        <f t="shared" si="85"/>
        <v>0</v>
      </c>
    </row>
    <row r="449" spans="1:22" ht="39.75" customHeight="1" x14ac:dyDescent="0.25">
      <c r="A449" s="161">
        <f t="shared" si="77"/>
        <v>1924044.0878379699</v>
      </c>
      <c r="B449" s="64">
        <v>2661</v>
      </c>
      <c r="C449" s="64" t="s">
        <v>11</v>
      </c>
      <c r="D449" s="64">
        <v>6</v>
      </c>
      <c r="E449" s="64">
        <v>1</v>
      </c>
      <c r="F449" s="71" t="s">
        <v>291</v>
      </c>
      <c r="G449" s="64"/>
      <c r="H449" s="22">
        <f>+H451+H452+H453+H454+H455+H456+H457+H458+H459+H460+H461+H462+H463+H464+H465</f>
        <v>1924044.0878379699</v>
      </c>
      <c r="I449" s="22">
        <f t="shared" ref="I449:N449" si="100">+I451+I452+I453+I454+I455+I456+I457+I458+I459+I460+I461+I462+I463+I464+I465</f>
        <v>316317.33100000006</v>
      </c>
      <c r="J449" s="22">
        <f t="shared" si="100"/>
        <v>1607726.7568379699</v>
      </c>
      <c r="K449" s="22">
        <f t="shared" si="100"/>
        <v>1328241.7460461832</v>
      </c>
      <c r="L449" s="22">
        <f t="shared" si="100"/>
        <v>1534030.7640976585</v>
      </c>
      <c r="M449" s="22">
        <f t="shared" si="100"/>
        <v>1729037.4259678193</v>
      </c>
      <c r="N449" s="22">
        <f t="shared" si="100"/>
        <v>1924044.0878379699</v>
      </c>
      <c r="O449" s="2" t="s">
        <v>862</v>
      </c>
      <c r="R449" s="161">
        <f t="shared" si="83"/>
        <v>205789.01805147529</v>
      </c>
      <c r="S449" s="161">
        <f t="shared" si="84"/>
        <v>195006.66187016084</v>
      </c>
      <c r="T449" s="161">
        <f t="shared" si="85"/>
        <v>195006.66187015059</v>
      </c>
    </row>
    <row r="450" spans="1:22" ht="39.75" customHeight="1" x14ac:dyDescent="0.25">
      <c r="A450" s="161">
        <f t="shared" si="77"/>
        <v>0</v>
      </c>
      <c r="B450" s="64"/>
      <c r="C450" s="64"/>
      <c r="D450" s="64"/>
      <c r="E450" s="64"/>
      <c r="F450" s="71" t="s">
        <v>176</v>
      </c>
      <c r="G450" s="64"/>
      <c r="H450" s="22"/>
      <c r="I450" s="22"/>
      <c r="J450" s="22"/>
      <c r="K450" s="22"/>
      <c r="L450" s="22"/>
      <c r="M450" s="22"/>
      <c r="N450" s="22"/>
      <c r="O450" s="2" t="s">
        <v>862</v>
      </c>
      <c r="R450" s="161">
        <f t="shared" si="83"/>
        <v>0</v>
      </c>
      <c r="S450" s="161">
        <f t="shared" si="84"/>
        <v>0</v>
      </c>
      <c r="T450" s="161">
        <f t="shared" si="85"/>
        <v>0</v>
      </c>
    </row>
    <row r="451" spans="1:22" ht="31.5" customHeight="1" x14ac:dyDescent="0.25">
      <c r="A451" s="161">
        <f t="shared" si="77"/>
        <v>157002</v>
      </c>
      <c r="B451" s="64"/>
      <c r="C451" s="64"/>
      <c r="D451" s="64"/>
      <c r="E451" s="64"/>
      <c r="F451" s="71" t="s">
        <v>157</v>
      </c>
      <c r="G451" s="64" t="s">
        <v>20</v>
      </c>
      <c r="H451" s="22">
        <f>SUM(I451:J451)</f>
        <v>157002</v>
      </c>
      <c r="I451" s="22">
        <v>157002</v>
      </c>
      <c r="J451" s="22"/>
      <c r="K451" s="22">
        <f t="shared" ref="K451" si="101">+H451/4</f>
        <v>39250.5</v>
      </c>
      <c r="L451" s="22">
        <f t="shared" ref="L451" si="102">+H451/4*2</f>
        <v>78501</v>
      </c>
      <c r="M451" s="22">
        <f t="shared" ref="M451" si="103">+H451/4*3</f>
        <v>117751.5</v>
      </c>
      <c r="N451" s="152">
        <f t="shared" ref="N451" si="104">+H451</f>
        <v>157002</v>
      </c>
      <c r="O451" s="2" t="s">
        <v>862</v>
      </c>
      <c r="R451" s="161">
        <f t="shared" si="83"/>
        <v>39250.5</v>
      </c>
      <c r="S451" s="161">
        <f t="shared" si="84"/>
        <v>39250.5</v>
      </c>
      <c r="T451" s="161">
        <f t="shared" si="85"/>
        <v>39250.5</v>
      </c>
    </row>
    <row r="452" spans="1:22" ht="20.25" customHeight="1" x14ac:dyDescent="0.25">
      <c r="A452" s="161">
        <f t="shared" si="77"/>
        <v>0</v>
      </c>
      <c r="B452" s="64"/>
      <c r="C452" s="64"/>
      <c r="D452" s="64"/>
      <c r="E452" s="64"/>
      <c r="F452" s="71" t="s">
        <v>748</v>
      </c>
      <c r="G452" s="64" t="s">
        <v>29</v>
      </c>
      <c r="H452" s="22">
        <f t="shared" ref="H452:H459" si="105">SUM(I452:J452)</f>
        <v>0</v>
      </c>
      <c r="I452" s="22"/>
      <c r="J452" s="22"/>
      <c r="K452" s="152">
        <f t="shared" ref="K452:K459" si="106">+H452/252*60</f>
        <v>0</v>
      </c>
      <c r="L452" s="152">
        <f t="shared" ref="L452:L459" si="107">+H452/252*122</f>
        <v>0</v>
      </c>
      <c r="M452" s="152">
        <f t="shared" ref="M452:M459" si="108">+H452/252*187</f>
        <v>0</v>
      </c>
      <c r="N452" s="152">
        <f t="shared" ref="N452:N465" si="109">+H452</f>
        <v>0</v>
      </c>
      <c r="O452" s="2" t="s">
        <v>862</v>
      </c>
      <c r="R452" s="161">
        <f t="shared" si="83"/>
        <v>0</v>
      </c>
      <c r="S452" s="161">
        <f t="shared" si="84"/>
        <v>0</v>
      </c>
      <c r="T452" s="161">
        <f t="shared" si="85"/>
        <v>0</v>
      </c>
    </row>
    <row r="453" spans="1:22" x14ac:dyDescent="0.25">
      <c r="A453" s="161">
        <f t="shared" si="77"/>
        <v>38010</v>
      </c>
      <c r="B453" s="64"/>
      <c r="C453" s="64"/>
      <c r="D453" s="64"/>
      <c r="E453" s="64"/>
      <c r="F453" s="71" t="s">
        <v>546</v>
      </c>
      <c r="G453" s="64" t="s">
        <v>40</v>
      </c>
      <c r="H453" s="22">
        <f t="shared" si="105"/>
        <v>38010</v>
      </c>
      <c r="I453" s="22">
        <v>38010</v>
      </c>
      <c r="J453" s="22"/>
      <c r="K453" s="152">
        <v>9057.6190476190477</v>
      </c>
      <c r="L453" s="152">
        <v>18406.825396825396</v>
      </c>
      <c r="M453" s="152">
        <v>28208.412698412696</v>
      </c>
      <c r="N453" s="152">
        <f t="shared" si="109"/>
        <v>38010</v>
      </c>
      <c r="O453" s="2" t="s">
        <v>862</v>
      </c>
      <c r="R453" s="161">
        <f t="shared" si="83"/>
        <v>9349.206349206348</v>
      </c>
      <c r="S453" s="161">
        <f t="shared" si="84"/>
        <v>9801.5873015873003</v>
      </c>
      <c r="T453" s="161">
        <f t="shared" si="85"/>
        <v>9801.587301587304</v>
      </c>
    </row>
    <row r="454" spans="1:22" x14ac:dyDescent="0.25">
      <c r="A454" s="161">
        <f t="shared" si="77"/>
        <v>300</v>
      </c>
      <c r="B454" s="64"/>
      <c r="C454" s="64"/>
      <c r="D454" s="64"/>
      <c r="E454" s="64"/>
      <c r="F454" s="71" t="s">
        <v>541</v>
      </c>
      <c r="G454" s="64" t="s">
        <v>41</v>
      </c>
      <c r="H454" s="22">
        <f t="shared" si="105"/>
        <v>300</v>
      </c>
      <c r="I454" s="22">
        <v>300</v>
      </c>
      <c r="J454" s="22"/>
      <c r="K454" s="152">
        <v>71.428571428571431</v>
      </c>
      <c r="L454" s="152">
        <v>145.23809523809524</v>
      </c>
      <c r="M454" s="152">
        <v>222.61904761904762</v>
      </c>
      <c r="N454" s="152">
        <f t="shared" si="109"/>
        <v>300</v>
      </c>
      <c r="O454" s="2" t="s">
        <v>862</v>
      </c>
      <c r="R454" s="161">
        <f t="shared" si="83"/>
        <v>73.80952380952381</v>
      </c>
      <c r="S454" s="161">
        <f t="shared" si="84"/>
        <v>77.38095238095238</v>
      </c>
      <c r="T454" s="161">
        <f t="shared" si="85"/>
        <v>77.38095238095238</v>
      </c>
    </row>
    <row r="455" spans="1:22" x14ac:dyDescent="0.25">
      <c r="A455" s="161">
        <f t="shared" si="77"/>
        <v>4000</v>
      </c>
      <c r="B455" s="64"/>
      <c r="C455" s="64"/>
      <c r="D455" s="64"/>
      <c r="E455" s="64"/>
      <c r="F455" s="71" t="s">
        <v>552</v>
      </c>
      <c r="G455" s="64">
        <v>4251</v>
      </c>
      <c r="H455" s="22">
        <f t="shared" si="105"/>
        <v>4000</v>
      </c>
      <c r="I455" s="22">
        <v>4000</v>
      </c>
      <c r="J455" s="22"/>
      <c r="K455" s="152">
        <v>952.38095238095241</v>
      </c>
      <c r="L455" s="152">
        <v>1936.5079365079366</v>
      </c>
      <c r="M455" s="152">
        <v>2968.2539682539682</v>
      </c>
      <c r="N455" s="152">
        <f t="shared" si="109"/>
        <v>4000</v>
      </c>
      <c r="O455" s="2" t="s">
        <v>862</v>
      </c>
      <c r="R455" s="161">
        <f t="shared" si="83"/>
        <v>984.12698412698421</v>
      </c>
      <c r="S455" s="161">
        <f t="shared" si="84"/>
        <v>1031.7460317460316</v>
      </c>
      <c r="T455" s="161">
        <f t="shared" si="85"/>
        <v>1031.7460317460318</v>
      </c>
    </row>
    <row r="456" spans="1:22" ht="27" x14ac:dyDescent="0.25">
      <c r="A456" s="161">
        <f t="shared" si="77"/>
        <v>3129.9960000000001</v>
      </c>
      <c r="B456" s="64"/>
      <c r="C456" s="64"/>
      <c r="D456" s="64"/>
      <c r="E456" s="64"/>
      <c r="F456" s="71" t="s">
        <v>869</v>
      </c>
      <c r="G456" s="64" t="s">
        <v>43</v>
      </c>
      <c r="H456" s="22">
        <f t="shared" si="105"/>
        <v>3129.9960000000001</v>
      </c>
      <c r="I456" s="22">
        <v>3129.9960000000001</v>
      </c>
      <c r="J456" s="22"/>
      <c r="K456" s="152">
        <v>844.28171428571432</v>
      </c>
      <c r="L456" s="152">
        <v>1582.3769523809526</v>
      </c>
      <c r="M456" s="152">
        <v>2356.1864761904762</v>
      </c>
      <c r="N456" s="152">
        <f t="shared" si="109"/>
        <v>3129.9960000000001</v>
      </c>
      <c r="O456" s="2" t="s">
        <v>862</v>
      </c>
      <c r="R456" s="161">
        <f t="shared" si="83"/>
        <v>738.0952380952383</v>
      </c>
      <c r="S456" s="161">
        <f t="shared" si="84"/>
        <v>773.80952380952363</v>
      </c>
      <c r="T456" s="161">
        <f t="shared" si="85"/>
        <v>773.80952380952385</v>
      </c>
    </row>
    <row r="457" spans="1:22" ht="33.75" customHeight="1" x14ac:dyDescent="0.25">
      <c r="A457" s="161">
        <f t="shared" si="77"/>
        <v>73000</v>
      </c>
      <c r="B457" s="64"/>
      <c r="C457" s="64"/>
      <c r="D457" s="64"/>
      <c r="E457" s="64"/>
      <c r="F457" s="71" t="s">
        <v>553</v>
      </c>
      <c r="G457" s="64">
        <v>4264</v>
      </c>
      <c r="H457" s="22">
        <f t="shared" si="105"/>
        <v>73000</v>
      </c>
      <c r="I457" s="22">
        <v>73000</v>
      </c>
      <c r="J457" s="22"/>
      <c r="K457" s="152">
        <v>17380.952380952382</v>
      </c>
      <c r="L457" s="152">
        <v>35341.269841269845</v>
      </c>
      <c r="M457" s="152">
        <v>54170.634920634926</v>
      </c>
      <c r="N457" s="152">
        <f t="shared" si="109"/>
        <v>73000</v>
      </c>
      <c r="O457" s="2" t="s">
        <v>862</v>
      </c>
      <c r="R457" s="161">
        <f t="shared" si="83"/>
        <v>17960.317460317463</v>
      </c>
      <c r="S457" s="161">
        <f t="shared" si="84"/>
        <v>18829.365079365081</v>
      </c>
      <c r="T457" s="161">
        <f t="shared" si="85"/>
        <v>18829.365079365074</v>
      </c>
    </row>
    <row r="458" spans="1:22" x14ac:dyDescent="0.25">
      <c r="A458" s="161">
        <f t="shared" si="77"/>
        <v>39875.334999999999</v>
      </c>
      <c r="B458" s="64"/>
      <c r="C458" s="64"/>
      <c r="D458" s="64"/>
      <c r="E458" s="64"/>
      <c r="F458" s="71" t="s">
        <v>168</v>
      </c>
      <c r="G458" s="64">
        <v>4269</v>
      </c>
      <c r="H458" s="22">
        <f t="shared" si="105"/>
        <v>39875.334999999999</v>
      </c>
      <c r="I458" s="22">
        <v>39875.334999999999</v>
      </c>
      <c r="J458" s="22"/>
      <c r="K458" s="152">
        <v>10161.049285714285</v>
      </c>
      <c r="L458" s="152">
        <v>19756.287380952381</v>
      </c>
      <c r="M458" s="152">
        <v>29815.81119047619</v>
      </c>
      <c r="N458" s="152">
        <f t="shared" si="109"/>
        <v>39875.334999999999</v>
      </c>
      <c r="O458" s="2" t="s">
        <v>862</v>
      </c>
      <c r="R458" s="161">
        <f t="shared" si="83"/>
        <v>9595.2380952380954</v>
      </c>
      <c r="S458" s="161">
        <f t="shared" si="84"/>
        <v>10059.523809523809</v>
      </c>
      <c r="T458" s="161">
        <f t="shared" si="85"/>
        <v>10059.523809523809</v>
      </c>
    </row>
    <row r="459" spans="1:22" ht="27" x14ac:dyDescent="0.25">
      <c r="A459" s="161">
        <f t="shared" si="77"/>
        <v>1000</v>
      </c>
      <c r="B459" s="64"/>
      <c r="C459" s="64"/>
      <c r="D459" s="64"/>
      <c r="E459" s="64"/>
      <c r="F459" s="71" t="s">
        <v>554</v>
      </c>
      <c r="G459" s="64">
        <v>4521</v>
      </c>
      <c r="H459" s="22">
        <f t="shared" si="105"/>
        <v>1000</v>
      </c>
      <c r="I459" s="22">
        <v>1000</v>
      </c>
      <c r="J459" s="22"/>
      <c r="K459" s="152">
        <f t="shared" si="106"/>
        <v>238.0952380952381</v>
      </c>
      <c r="L459" s="152">
        <f t="shared" si="107"/>
        <v>484.12698412698415</v>
      </c>
      <c r="M459" s="152">
        <f t="shared" si="108"/>
        <v>742.06349206349205</v>
      </c>
      <c r="N459" s="152">
        <f t="shared" si="109"/>
        <v>1000</v>
      </c>
      <c r="O459" s="2" t="s">
        <v>862</v>
      </c>
      <c r="R459" s="161">
        <f t="shared" si="83"/>
        <v>246.03174603174605</v>
      </c>
      <c r="S459" s="161">
        <f t="shared" si="84"/>
        <v>257.93650793650789</v>
      </c>
      <c r="T459" s="161">
        <f t="shared" si="85"/>
        <v>257.93650793650795</v>
      </c>
    </row>
    <row r="460" spans="1:22" x14ac:dyDescent="0.25">
      <c r="A460" s="161">
        <f t="shared" si="77"/>
        <v>0</v>
      </c>
      <c r="B460" s="64"/>
      <c r="C460" s="64"/>
      <c r="D460" s="64"/>
      <c r="E460" s="64"/>
      <c r="F460" s="71" t="s">
        <v>579</v>
      </c>
      <c r="G460" s="64" t="s">
        <v>59</v>
      </c>
      <c r="H460" s="22">
        <v>0</v>
      </c>
      <c r="I460" s="22"/>
      <c r="J460" s="22"/>
      <c r="K460" s="22">
        <f t="shared" ref="K460" si="110">+H460/4</f>
        <v>0</v>
      </c>
      <c r="L460" s="22">
        <f t="shared" ref="L460" si="111">+H460/4*2</f>
        <v>0</v>
      </c>
      <c r="M460" s="22">
        <f t="shared" ref="M460" si="112">+H460/4*3</f>
        <v>0</v>
      </c>
      <c r="N460" s="152">
        <f t="shared" si="109"/>
        <v>0</v>
      </c>
      <c r="O460" s="2" t="s">
        <v>862</v>
      </c>
      <c r="R460" s="161">
        <f t="shared" si="83"/>
        <v>0</v>
      </c>
      <c r="S460" s="161">
        <f t="shared" si="84"/>
        <v>0</v>
      </c>
      <c r="T460" s="161">
        <f t="shared" si="85"/>
        <v>0</v>
      </c>
    </row>
    <row r="461" spans="1:22" ht="27" x14ac:dyDescent="0.25">
      <c r="A461" s="161">
        <f t="shared" si="77"/>
        <v>1374901.83683797</v>
      </c>
      <c r="B461" s="64"/>
      <c r="C461" s="64"/>
      <c r="D461" s="64"/>
      <c r="E461" s="64"/>
      <c r="F461" s="71" t="s">
        <v>598</v>
      </c>
      <c r="G461" s="64" t="s">
        <v>92</v>
      </c>
      <c r="H461" s="22">
        <f t="shared" ref="H461" si="113">SUM(I461:J461)</f>
        <v>1374901.83683797</v>
      </c>
      <c r="I461" s="22"/>
      <c r="J461" s="22">
        <v>1374901.83683797</v>
      </c>
      <c r="K461" s="152">
        <v>1120635.1220303101</v>
      </c>
      <c r="L461" s="152">
        <v>1248226.8146849601</v>
      </c>
      <c r="M461" s="152">
        <v>1311564.32576147</v>
      </c>
      <c r="N461" s="152">
        <f>+J461</f>
        <v>1374901.83683797</v>
      </c>
      <c r="O461" s="2" t="s">
        <v>862</v>
      </c>
      <c r="P461" s="22">
        <v>28274</v>
      </c>
      <c r="R461" s="161">
        <f t="shared" si="83"/>
        <v>127591.69265464996</v>
      </c>
      <c r="S461" s="161">
        <f t="shared" si="84"/>
        <v>63337.511076509953</v>
      </c>
      <c r="T461" s="161">
        <f t="shared" si="85"/>
        <v>63337.511076499941</v>
      </c>
      <c r="U461" s="161"/>
      <c r="V461" s="161"/>
    </row>
    <row r="462" spans="1:22" x14ac:dyDescent="0.25">
      <c r="A462" s="161">
        <f t="shared" si="77"/>
        <v>0</v>
      </c>
      <c r="B462" s="64"/>
      <c r="C462" s="64"/>
      <c r="D462" s="64"/>
      <c r="E462" s="64"/>
      <c r="F462" s="71" t="s">
        <v>586</v>
      </c>
      <c r="G462" s="64">
        <v>5112</v>
      </c>
      <c r="H462" s="22">
        <v>0</v>
      </c>
      <c r="I462" s="22"/>
      <c r="J462" s="22">
        <v>0</v>
      </c>
      <c r="K462" s="152">
        <v>0</v>
      </c>
      <c r="L462" s="152">
        <v>0</v>
      </c>
      <c r="M462" s="152">
        <v>0</v>
      </c>
      <c r="N462" s="152">
        <f t="shared" si="109"/>
        <v>0</v>
      </c>
      <c r="O462" s="2" t="s">
        <v>862</v>
      </c>
      <c r="R462" s="161">
        <f t="shared" si="83"/>
        <v>0</v>
      </c>
      <c r="S462" s="161">
        <f t="shared" si="84"/>
        <v>0</v>
      </c>
      <c r="T462" s="161">
        <f t="shared" si="85"/>
        <v>0</v>
      </c>
    </row>
    <row r="463" spans="1:22" x14ac:dyDescent="0.25">
      <c r="A463" s="161">
        <f t="shared" si="77"/>
        <v>0</v>
      </c>
      <c r="B463" s="64"/>
      <c r="C463" s="64"/>
      <c r="D463" s="64"/>
      <c r="E463" s="64"/>
      <c r="F463" s="71" t="s">
        <v>184</v>
      </c>
      <c r="G463" s="64">
        <v>5122</v>
      </c>
      <c r="H463" s="22">
        <v>0</v>
      </c>
      <c r="I463" s="22"/>
      <c r="J463" s="22">
        <v>0</v>
      </c>
      <c r="K463" s="152">
        <v>0</v>
      </c>
      <c r="L463" s="152">
        <v>0</v>
      </c>
      <c r="M463" s="152">
        <v>0</v>
      </c>
      <c r="N463" s="152">
        <f t="shared" si="109"/>
        <v>0</v>
      </c>
      <c r="O463" s="2" t="s">
        <v>862</v>
      </c>
      <c r="R463" s="161">
        <f t="shared" si="83"/>
        <v>0</v>
      </c>
      <c r="S463" s="161">
        <f t="shared" si="84"/>
        <v>0</v>
      </c>
      <c r="T463" s="161">
        <f t="shared" si="85"/>
        <v>0</v>
      </c>
    </row>
    <row r="464" spans="1:22" x14ac:dyDescent="0.25">
      <c r="A464" s="161">
        <f t="shared" si="77"/>
        <v>120147.92</v>
      </c>
      <c r="B464" s="64"/>
      <c r="C464" s="64"/>
      <c r="D464" s="64"/>
      <c r="E464" s="64"/>
      <c r="F464" s="71" t="s">
        <v>555</v>
      </c>
      <c r="G464" s="64">
        <v>5129</v>
      </c>
      <c r="H464" s="22">
        <f t="shared" ref="H464:H465" si="114">SUM(I464:J464)</f>
        <v>120147.92</v>
      </c>
      <c r="I464" s="22"/>
      <c r="J464" s="22">
        <v>120147.92</v>
      </c>
      <c r="K464" s="152">
        <v>68560.618412698415</v>
      </c>
      <c r="L464" s="152">
        <v>68560.618412698415</v>
      </c>
      <c r="M464" s="152">
        <v>94354.2692063492</v>
      </c>
      <c r="N464" s="152">
        <f t="shared" si="109"/>
        <v>120147.92</v>
      </c>
      <c r="O464" s="2" t="s">
        <v>862</v>
      </c>
      <c r="P464" s="22">
        <v>8743.5</v>
      </c>
      <c r="R464" s="161">
        <f t="shared" ref="R464:R527" si="115">+L464-K464</f>
        <v>0</v>
      </c>
      <c r="S464" s="161">
        <f t="shared" ref="S464:S527" si="116">+M464-L464</f>
        <v>25793.650793650784</v>
      </c>
      <c r="T464" s="161">
        <f t="shared" ref="T464:T527" si="117">+N464-M464</f>
        <v>25793.650793650799</v>
      </c>
    </row>
    <row r="465" spans="1:20" x14ac:dyDescent="0.25">
      <c r="A465" s="161">
        <f t="shared" si="77"/>
        <v>112677</v>
      </c>
      <c r="B465" s="64"/>
      <c r="C465" s="64"/>
      <c r="D465" s="64"/>
      <c r="E465" s="64"/>
      <c r="F465" s="71" t="s">
        <v>753</v>
      </c>
      <c r="G465" s="64" t="s">
        <v>99</v>
      </c>
      <c r="H465" s="22">
        <f t="shared" si="114"/>
        <v>112677</v>
      </c>
      <c r="I465" s="22"/>
      <c r="J465" s="22">
        <v>112677</v>
      </c>
      <c r="K465" s="152">
        <v>61089.69841269841</v>
      </c>
      <c r="L465" s="152">
        <v>61089.69841269841</v>
      </c>
      <c r="M465" s="152">
        <v>86883.349206349201</v>
      </c>
      <c r="N465" s="152">
        <f t="shared" si="109"/>
        <v>112677</v>
      </c>
      <c r="O465" s="2" t="s">
        <v>862</v>
      </c>
      <c r="P465" s="22">
        <v>5000</v>
      </c>
      <c r="R465" s="161">
        <f t="shared" si="115"/>
        <v>0</v>
      </c>
      <c r="S465" s="161">
        <f t="shared" si="116"/>
        <v>25793.650793650791</v>
      </c>
      <c r="T465" s="161">
        <f t="shared" si="117"/>
        <v>25793.650793650799</v>
      </c>
    </row>
    <row r="466" spans="1:20" x14ac:dyDescent="0.25">
      <c r="A466" s="161">
        <f t="shared" ref="A466:A529" si="118">+H466</f>
        <v>0</v>
      </c>
      <c r="B466" s="64"/>
      <c r="C466" s="64"/>
      <c r="D466" s="64"/>
      <c r="E466" s="64"/>
      <c r="F466" s="71"/>
      <c r="G466" s="64"/>
      <c r="H466" s="22"/>
      <c r="I466" s="22"/>
      <c r="J466" s="22"/>
      <c r="K466" s="22"/>
      <c r="L466" s="22"/>
      <c r="M466" s="22"/>
      <c r="N466" s="22"/>
      <c r="O466" s="2" t="s">
        <v>862</v>
      </c>
      <c r="R466" s="161">
        <f t="shared" si="115"/>
        <v>0</v>
      </c>
      <c r="S466" s="161">
        <f t="shared" si="116"/>
        <v>0</v>
      </c>
      <c r="T466" s="161">
        <f t="shared" si="117"/>
        <v>0</v>
      </c>
    </row>
    <row r="467" spans="1:20" ht="36" customHeight="1" x14ac:dyDescent="0.25">
      <c r="A467" s="161">
        <f t="shared" si="118"/>
        <v>0</v>
      </c>
      <c r="B467" s="64">
        <v>2700</v>
      </c>
      <c r="C467" s="64" t="s">
        <v>12</v>
      </c>
      <c r="D467" s="64">
        <v>0</v>
      </c>
      <c r="E467" s="64">
        <v>0</v>
      </c>
      <c r="F467" s="71" t="s">
        <v>292</v>
      </c>
      <c r="G467" s="64"/>
      <c r="H467" s="22"/>
      <c r="I467" s="22"/>
      <c r="J467" s="22"/>
      <c r="K467" s="22"/>
      <c r="L467" s="22"/>
      <c r="M467" s="22"/>
      <c r="N467" s="22"/>
      <c r="O467" s="2" t="s">
        <v>862</v>
      </c>
      <c r="P467" s="98">
        <v>922270.77429999399</v>
      </c>
      <c r="R467" s="161">
        <f t="shared" si="115"/>
        <v>0</v>
      </c>
      <c r="S467" s="161">
        <f t="shared" si="116"/>
        <v>0</v>
      </c>
      <c r="T467" s="161">
        <f t="shared" si="117"/>
        <v>0</v>
      </c>
    </row>
    <row r="468" spans="1:20" x14ac:dyDescent="0.25">
      <c r="A468" s="161">
        <f t="shared" si="118"/>
        <v>0</v>
      </c>
      <c r="B468" s="64"/>
      <c r="C468" s="64"/>
      <c r="D468" s="64"/>
      <c r="E468" s="64"/>
      <c r="F468" s="71" t="s">
        <v>153</v>
      </c>
      <c r="G468" s="64"/>
      <c r="H468" s="22"/>
      <c r="I468" s="22"/>
      <c r="J468" s="22"/>
      <c r="K468" s="22"/>
      <c r="L468" s="22"/>
      <c r="M468" s="22"/>
      <c r="N468" s="22"/>
      <c r="O468" s="2" t="s">
        <v>862</v>
      </c>
      <c r="R468" s="161">
        <f t="shared" si="115"/>
        <v>0</v>
      </c>
      <c r="S468" s="161">
        <f t="shared" si="116"/>
        <v>0</v>
      </c>
      <c r="T468" s="161">
        <f t="shared" si="117"/>
        <v>0</v>
      </c>
    </row>
    <row r="469" spans="1:20" ht="27" x14ac:dyDescent="0.25">
      <c r="A469" s="161">
        <f t="shared" si="118"/>
        <v>0</v>
      </c>
      <c r="B469" s="64">
        <v>2710</v>
      </c>
      <c r="C469" s="64" t="s">
        <v>12</v>
      </c>
      <c r="D469" s="64">
        <v>1</v>
      </c>
      <c r="E469" s="64">
        <v>0</v>
      </c>
      <c r="F469" s="71" t="s">
        <v>293</v>
      </c>
      <c r="G469" s="64"/>
      <c r="H469" s="22"/>
      <c r="I469" s="22"/>
      <c r="J469" s="22"/>
      <c r="K469" s="22"/>
      <c r="L469" s="22"/>
      <c r="M469" s="22"/>
      <c r="N469" s="22"/>
      <c r="O469" s="2" t="s">
        <v>862</v>
      </c>
      <c r="R469" s="161">
        <f t="shared" si="115"/>
        <v>0</v>
      </c>
      <c r="S469" s="161">
        <f t="shared" si="116"/>
        <v>0</v>
      </c>
      <c r="T469" s="161">
        <f t="shared" si="117"/>
        <v>0</v>
      </c>
    </row>
    <row r="470" spans="1:20" ht="51.75" customHeight="1" x14ac:dyDescent="0.25">
      <c r="A470" s="161">
        <f t="shared" si="118"/>
        <v>0</v>
      </c>
      <c r="B470" s="64"/>
      <c r="C470" s="64"/>
      <c r="D470" s="64"/>
      <c r="E470" s="64"/>
      <c r="F470" s="71" t="s">
        <v>155</v>
      </c>
      <c r="G470" s="64"/>
      <c r="H470" s="22"/>
      <c r="I470" s="22"/>
      <c r="J470" s="22"/>
      <c r="K470" s="22"/>
      <c r="L470" s="22"/>
      <c r="M470" s="22"/>
      <c r="N470" s="22"/>
      <c r="O470" s="2" t="s">
        <v>862</v>
      </c>
      <c r="R470" s="161">
        <f t="shared" si="115"/>
        <v>0</v>
      </c>
      <c r="S470" s="161">
        <f t="shared" si="116"/>
        <v>0</v>
      </c>
      <c r="T470" s="161">
        <f t="shared" si="117"/>
        <v>0</v>
      </c>
    </row>
    <row r="471" spans="1:20" x14ac:dyDescent="0.25">
      <c r="A471" s="161">
        <f t="shared" si="118"/>
        <v>0</v>
      </c>
      <c r="B471" s="64">
        <v>2711</v>
      </c>
      <c r="C471" s="64" t="s">
        <v>12</v>
      </c>
      <c r="D471" s="64">
        <v>1</v>
      </c>
      <c r="E471" s="64">
        <v>1</v>
      </c>
      <c r="F471" s="71" t="s">
        <v>294</v>
      </c>
      <c r="G471" s="64"/>
      <c r="H471" s="22"/>
      <c r="I471" s="22"/>
      <c r="J471" s="22"/>
      <c r="K471" s="22"/>
      <c r="L471" s="22"/>
      <c r="M471" s="22"/>
      <c r="N471" s="22"/>
      <c r="O471" s="2" t="s">
        <v>862</v>
      </c>
      <c r="R471" s="161">
        <f t="shared" si="115"/>
        <v>0</v>
      </c>
      <c r="S471" s="161">
        <f t="shared" si="116"/>
        <v>0</v>
      </c>
      <c r="T471" s="161">
        <f t="shared" si="117"/>
        <v>0</v>
      </c>
    </row>
    <row r="472" spans="1:20" ht="40.5" x14ac:dyDescent="0.25">
      <c r="A472" s="161">
        <f t="shared" si="118"/>
        <v>0</v>
      </c>
      <c r="B472" s="64"/>
      <c r="C472" s="64"/>
      <c r="D472" s="64"/>
      <c r="E472" s="64"/>
      <c r="F472" s="71" t="s">
        <v>176</v>
      </c>
      <c r="G472" s="64"/>
      <c r="H472" s="22"/>
      <c r="I472" s="22"/>
      <c r="J472" s="22"/>
      <c r="K472" s="22"/>
      <c r="L472" s="22"/>
      <c r="M472" s="22"/>
      <c r="N472" s="22"/>
      <c r="O472" s="2" t="s">
        <v>862</v>
      </c>
      <c r="R472" s="161">
        <f t="shared" si="115"/>
        <v>0</v>
      </c>
      <c r="S472" s="161">
        <f t="shared" si="116"/>
        <v>0</v>
      </c>
      <c r="T472" s="161">
        <f t="shared" si="117"/>
        <v>0</v>
      </c>
    </row>
    <row r="473" spans="1:20" x14ac:dyDescent="0.25">
      <c r="A473" s="161">
        <f t="shared" si="118"/>
        <v>0</v>
      </c>
      <c r="B473" s="64"/>
      <c r="C473" s="64"/>
      <c r="D473" s="64"/>
      <c r="E473" s="64"/>
      <c r="F473" s="71" t="s">
        <v>177</v>
      </c>
      <c r="G473" s="64"/>
      <c r="H473" s="22"/>
      <c r="I473" s="22"/>
      <c r="J473" s="22"/>
      <c r="K473" s="22"/>
      <c r="L473" s="22"/>
      <c r="M473" s="22"/>
      <c r="N473" s="22"/>
      <c r="O473" s="2" t="s">
        <v>862</v>
      </c>
      <c r="R473" s="161">
        <f t="shared" si="115"/>
        <v>0</v>
      </c>
      <c r="S473" s="161">
        <f t="shared" si="116"/>
        <v>0</v>
      </c>
      <c r="T473" s="161">
        <f t="shared" si="117"/>
        <v>0</v>
      </c>
    </row>
    <row r="474" spans="1:20" ht="60" customHeight="1" x14ac:dyDescent="0.25">
      <c r="A474" s="161">
        <f t="shared" si="118"/>
        <v>0</v>
      </c>
      <c r="B474" s="64"/>
      <c r="C474" s="64"/>
      <c r="D474" s="64"/>
      <c r="E474" s="64"/>
      <c r="F474" s="71" t="s">
        <v>177</v>
      </c>
      <c r="G474" s="64"/>
      <c r="H474" s="22"/>
      <c r="I474" s="22"/>
      <c r="J474" s="22"/>
      <c r="K474" s="22"/>
      <c r="L474" s="22"/>
      <c r="M474" s="22"/>
      <c r="N474" s="22"/>
      <c r="O474" s="2" t="s">
        <v>862</v>
      </c>
      <c r="R474" s="161">
        <f t="shared" si="115"/>
        <v>0</v>
      </c>
      <c r="S474" s="161">
        <f t="shared" si="116"/>
        <v>0</v>
      </c>
      <c r="T474" s="161">
        <f t="shared" si="117"/>
        <v>0</v>
      </c>
    </row>
    <row r="475" spans="1:20" x14ac:dyDescent="0.25">
      <c r="A475" s="161">
        <f t="shared" si="118"/>
        <v>0</v>
      </c>
      <c r="B475" s="64">
        <v>2712</v>
      </c>
      <c r="C475" s="64" t="s">
        <v>12</v>
      </c>
      <c r="D475" s="64">
        <v>1</v>
      </c>
      <c r="E475" s="64">
        <v>2</v>
      </c>
      <c r="F475" s="71" t="s">
        <v>295</v>
      </c>
      <c r="G475" s="64"/>
      <c r="H475" s="22"/>
      <c r="I475" s="22"/>
      <c r="J475" s="22"/>
      <c r="K475" s="22"/>
      <c r="L475" s="22"/>
      <c r="M475" s="22"/>
      <c r="N475" s="22"/>
      <c r="O475" s="2" t="s">
        <v>862</v>
      </c>
      <c r="R475" s="161">
        <f t="shared" si="115"/>
        <v>0</v>
      </c>
      <c r="S475" s="161">
        <f t="shared" si="116"/>
        <v>0</v>
      </c>
      <c r="T475" s="161">
        <f t="shared" si="117"/>
        <v>0</v>
      </c>
    </row>
    <row r="476" spans="1:20" ht="40.5" x14ac:dyDescent="0.25">
      <c r="A476" s="161">
        <f t="shared" si="118"/>
        <v>0</v>
      </c>
      <c r="B476" s="64"/>
      <c r="C476" s="64"/>
      <c r="D476" s="64"/>
      <c r="E476" s="64"/>
      <c r="F476" s="71" t="s">
        <v>176</v>
      </c>
      <c r="G476" s="64"/>
      <c r="H476" s="22"/>
      <c r="I476" s="22"/>
      <c r="J476" s="22"/>
      <c r="K476" s="22"/>
      <c r="L476" s="22"/>
      <c r="M476" s="22"/>
      <c r="N476" s="22"/>
      <c r="O476" s="2" t="s">
        <v>862</v>
      </c>
      <c r="R476" s="161">
        <f t="shared" si="115"/>
        <v>0</v>
      </c>
      <c r="S476" s="161">
        <f t="shared" si="116"/>
        <v>0</v>
      </c>
      <c r="T476" s="161">
        <f t="shared" si="117"/>
        <v>0</v>
      </c>
    </row>
    <row r="477" spans="1:20" x14ac:dyDescent="0.25">
      <c r="A477" s="161">
        <f t="shared" si="118"/>
        <v>0</v>
      </c>
      <c r="B477" s="64"/>
      <c r="C477" s="64"/>
      <c r="D477" s="64"/>
      <c r="E477" s="64"/>
      <c r="F477" s="71" t="s">
        <v>177</v>
      </c>
      <c r="G477" s="64"/>
      <c r="H477" s="22"/>
      <c r="I477" s="22"/>
      <c r="J477" s="22"/>
      <c r="K477" s="22"/>
      <c r="L477" s="22"/>
      <c r="M477" s="22"/>
      <c r="N477" s="22"/>
      <c r="O477" s="2" t="s">
        <v>862</v>
      </c>
      <c r="R477" s="161">
        <f t="shared" si="115"/>
        <v>0</v>
      </c>
      <c r="S477" s="161">
        <f t="shared" si="116"/>
        <v>0</v>
      </c>
      <c r="T477" s="161">
        <f t="shared" si="117"/>
        <v>0</v>
      </c>
    </row>
    <row r="478" spans="1:20" ht="54" customHeight="1" x14ac:dyDescent="0.25">
      <c r="A478" s="161">
        <f t="shared" si="118"/>
        <v>0</v>
      </c>
      <c r="B478" s="64"/>
      <c r="C478" s="64"/>
      <c r="D478" s="64"/>
      <c r="E478" s="64"/>
      <c r="F478" s="71" t="s">
        <v>177</v>
      </c>
      <c r="G478" s="64"/>
      <c r="H478" s="22"/>
      <c r="I478" s="22"/>
      <c r="J478" s="22"/>
      <c r="K478" s="22"/>
      <c r="L478" s="22"/>
      <c r="M478" s="22"/>
      <c r="N478" s="22"/>
      <c r="O478" s="2" t="s">
        <v>862</v>
      </c>
      <c r="R478" s="161">
        <f t="shared" si="115"/>
        <v>0</v>
      </c>
      <c r="S478" s="161">
        <f t="shared" si="116"/>
        <v>0</v>
      </c>
      <c r="T478" s="161">
        <f t="shared" si="117"/>
        <v>0</v>
      </c>
    </row>
    <row r="479" spans="1:20" x14ac:dyDescent="0.25">
      <c r="A479" s="161">
        <f t="shared" si="118"/>
        <v>0</v>
      </c>
      <c r="B479" s="64">
        <v>2713</v>
      </c>
      <c r="C479" s="64" t="s">
        <v>12</v>
      </c>
      <c r="D479" s="64">
        <v>1</v>
      </c>
      <c r="E479" s="64">
        <v>3</v>
      </c>
      <c r="F479" s="71" t="s">
        <v>296</v>
      </c>
      <c r="G479" s="64"/>
      <c r="H479" s="22"/>
      <c r="I479" s="22"/>
      <c r="J479" s="22"/>
      <c r="K479" s="22"/>
      <c r="L479" s="22"/>
      <c r="M479" s="22"/>
      <c r="N479" s="22"/>
      <c r="O479" s="2" t="s">
        <v>862</v>
      </c>
      <c r="R479" s="161">
        <f t="shared" si="115"/>
        <v>0</v>
      </c>
      <c r="S479" s="161">
        <f t="shared" si="116"/>
        <v>0</v>
      </c>
      <c r="T479" s="161">
        <f t="shared" si="117"/>
        <v>0</v>
      </c>
    </row>
    <row r="480" spans="1:20" ht="40.5" x14ac:dyDescent="0.25">
      <c r="A480" s="161">
        <f t="shared" si="118"/>
        <v>0</v>
      </c>
      <c r="B480" s="64"/>
      <c r="C480" s="64"/>
      <c r="D480" s="64"/>
      <c r="E480" s="64"/>
      <c r="F480" s="71" t="s">
        <v>176</v>
      </c>
      <c r="G480" s="64"/>
      <c r="H480" s="22"/>
      <c r="I480" s="22"/>
      <c r="J480" s="22"/>
      <c r="K480" s="22"/>
      <c r="L480" s="22"/>
      <c r="M480" s="22"/>
      <c r="N480" s="22"/>
      <c r="O480" s="2" t="s">
        <v>862</v>
      </c>
      <c r="R480" s="161">
        <f t="shared" si="115"/>
        <v>0</v>
      </c>
      <c r="S480" s="161">
        <f t="shared" si="116"/>
        <v>0</v>
      </c>
      <c r="T480" s="161">
        <f t="shared" si="117"/>
        <v>0</v>
      </c>
    </row>
    <row r="481" spans="1:20" x14ac:dyDescent="0.25">
      <c r="A481" s="161">
        <f t="shared" si="118"/>
        <v>0</v>
      </c>
      <c r="B481" s="64"/>
      <c r="C481" s="64"/>
      <c r="D481" s="64"/>
      <c r="E481" s="64"/>
      <c r="F481" s="71" t="s">
        <v>177</v>
      </c>
      <c r="G481" s="64"/>
      <c r="H481" s="22"/>
      <c r="I481" s="22"/>
      <c r="J481" s="22"/>
      <c r="K481" s="22"/>
      <c r="L481" s="22"/>
      <c r="M481" s="22"/>
      <c r="N481" s="22"/>
      <c r="O481" s="2" t="s">
        <v>862</v>
      </c>
      <c r="R481" s="161">
        <f t="shared" si="115"/>
        <v>0</v>
      </c>
      <c r="S481" s="161">
        <f t="shared" si="116"/>
        <v>0</v>
      </c>
      <c r="T481" s="161">
        <f t="shared" si="117"/>
        <v>0</v>
      </c>
    </row>
    <row r="482" spans="1:20" x14ac:dyDescent="0.25">
      <c r="A482" s="161">
        <f t="shared" si="118"/>
        <v>0</v>
      </c>
      <c r="B482" s="64"/>
      <c r="C482" s="64"/>
      <c r="D482" s="64"/>
      <c r="E482" s="64"/>
      <c r="F482" s="71" t="s">
        <v>177</v>
      </c>
      <c r="G482" s="64"/>
      <c r="H482" s="22"/>
      <c r="I482" s="22"/>
      <c r="J482" s="22"/>
      <c r="K482" s="22"/>
      <c r="L482" s="22"/>
      <c r="M482" s="22"/>
      <c r="N482" s="22"/>
      <c r="O482" s="2" t="s">
        <v>862</v>
      </c>
      <c r="R482" s="161">
        <f t="shared" si="115"/>
        <v>0</v>
      </c>
      <c r="S482" s="161">
        <f t="shared" si="116"/>
        <v>0</v>
      </c>
      <c r="T482" s="161">
        <f t="shared" si="117"/>
        <v>0</v>
      </c>
    </row>
    <row r="483" spans="1:20" ht="33.75" customHeight="1" x14ac:dyDescent="0.25">
      <c r="A483" s="161">
        <f t="shared" si="118"/>
        <v>0</v>
      </c>
      <c r="B483" s="64">
        <v>2720</v>
      </c>
      <c r="C483" s="64" t="s">
        <v>12</v>
      </c>
      <c r="D483" s="64">
        <v>2</v>
      </c>
      <c r="E483" s="64">
        <v>0</v>
      </c>
      <c r="F483" s="71" t="s">
        <v>297</v>
      </c>
      <c r="G483" s="64"/>
      <c r="H483" s="22"/>
      <c r="I483" s="22"/>
      <c r="J483" s="22"/>
      <c r="K483" s="22"/>
      <c r="L483" s="22"/>
      <c r="M483" s="22"/>
      <c r="N483" s="22"/>
      <c r="O483" s="2" t="s">
        <v>862</v>
      </c>
      <c r="R483" s="161">
        <f t="shared" si="115"/>
        <v>0</v>
      </c>
      <c r="S483" s="161">
        <f t="shared" si="116"/>
        <v>0</v>
      </c>
      <c r="T483" s="161">
        <f t="shared" si="117"/>
        <v>0</v>
      </c>
    </row>
    <row r="484" spans="1:20" ht="53.25" customHeight="1" x14ac:dyDescent="0.25">
      <c r="A484" s="161">
        <f t="shared" si="118"/>
        <v>0</v>
      </c>
      <c r="B484" s="64"/>
      <c r="C484" s="64"/>
      <c r="D484" s="64"/>
      <c r="E484" s="64"/>
      <c r="F484" s="71" t="s">
        <v>155</v>
      </c>
      <c r="G484" s="64"/>
      <c r="H484" s="22"/>
      <c r="I484" s="22"/>
      <c r="J484" s="22"/>
      <c r="K484" s="22"/>
      <c r="L484" s="22"/>
      <c r="M484" s="22"/>
      <c r="N484" s="22"/>
      <c r="O484" s="2" t="s">
        <v>862</v>
      </c>
      <c r="R484" s="161">
        <f t="shared" si="115"/>
        <v>0</v>
      </c>
      <c r="S484" s="161">
        <f t="shared" si="116"/>
        <v>0</v>
      </c>
      <c r="T484" s="161">
        <f t="shared" si="117"/>
        <v>0</v>
      </c>
    </row>
    <row r="485" spans="1:20" x14ac:dyDescent="0.25">
      <c r="A485" s="161">
        <f t="shared" si="118"/>
        <v>0</v>
      </c>
      <c r="B485" s="64">
        <v>2721</v>
      </c>
      <c r="C485" s="64" t="s">
        <v>12</v>
      </c>
      <c r="D485" s="64">
        <v>2</v>
      </c>
      <c r="E485" s="64">
        <v>1</v>
      </c>
      <c r="F485" s="71" t="s">
        <v>298</v>
      </c>
      <c r="G485" s="64"/>
      <c r="H485" s="22"/>
      <c r="I485" s="22"/>
      <c r="J485" s="22"/>
      <c r="K485" s="22"/>
      <c r="L485" s="22"/>
      <c r="M485" s="22"/>
      <c r="N485" s="22"/>
      <c r="O485" s="2" t="s">
        <v>862</v>
      </c>
      <c r="R485" s="161">
        <f t="shared" si="115"/>
        <v>0</v>
      </c>
      <c r="S485" s="161">
        <f t="shared" si="116"/>
        <v>0</v>
      </c>
      <c r="T485" s="161">
        <f t="shared" si="117"/>
        <v>0</v>
      </c>
    </row>
    <row r="486" spans="1:20" ht="40.5" x14ac:dyDescent="0.25">
      <c r="A486" s="161">
        <f t="shared" si="118"/>
        <v>0</v>
      </c>
      <c r="B486" s="64"/>
      <c r="C486" s="64"/>
      <c r="D486" s="64"/>
      <c r="E486" s="64"/>
      <c r="F486" s="71" t="s">
        <v>176</v>
      </c>
      <c r="G486" s="64"/>
      <c r="H486" s="22"/>
      <c r="I486" s="22"/>
      <c r="J486" s="22"/>
      <c r="K486" s="22"/>
      <c r="L486" s="22"/>
      <c r="M486" s="22"/>
      <c r="N486" s="22"/>
      <c r="O486" s="2" t="s">
        <v>862</v>
      </c>
      <c r="R486" s="161">
        <f t="shared" si="115"/>
        <v>0</v>
      </c>
      <c r="S486" s="161">
        <f t="shared" si="116"/>
        <v>0</v>
      </c>
      <c r="T486" s="161">
        <f t="shared" si="117"/>
        <v>0</v>
      </c>
    </row>
    <row r="487" spans="1:20" x14ac:dyDescent="0.25">
      <c r="A487" s="161">
        <f t="shared" si="118"/>
        <v>0</v>
      </c>
      <c r="B487" s="64"/>
      <c r="C487" s="64"/>
      <c r="D487" s="64"/>
      <c r="E487" s="64"/>
      <c r="F487" s="71" t="s">
        <v>177</v>
      </c>
      <c r="G487" s="64"/>
      <c r="H487" s="22"/>
      <c r="I487" s="22"/>
      <c r="J487" s="22"/>
      <c r="K487" s="22"/>
      <c r="L487" s="22"/>
      <c r="M487" s="22"/>
      <c r="N487" s="22"/>
      <c r="O487" s="2" t="s">
        <v>862</v>
      </c>
      <c r="R487" s="161">
        <f t="shared" si="115"/>
        <v>0</v>
      </c>
      <c r="S487" s="161">
        <f t="shared" si="116"/>
        <v>0</v>
      </c>
      <c r="T487" s="161">
        <f t="shared" si="117"/>
        <v>0</v>
      </c>
    </row>
    <row r="488" spans="1:20" ht="51.75" customHeight="1" x14ac:dyDescent="0.25">
      <c r="A488" s="161">
        <f t="shared" si="118"/>
        <v>0</v>
      </c>
      <c r="B488" s="64"/>
      <c r="C488" s="64"/>
      <c r="D488" s="64"/>
      <c r="E488" s="64"/>
      <c r="F488" s="71" t="s">
        <v>177</v>
      </c>
      <c r="G488" s="64"/>
      <c r="H488" s="22"/>
      <c r="I488" s="22"/>
      <c r="J488" s="22"/>
      <c r="K488" s="22"/>
      <c r="L488" s="22"/>
      <c r="M488" s="22"/>
      <c r="N488" s="22"/>
      <c r="O488" s="2" t="s">
        <v>862</v>
      </c>
      <c r="R488" s="161">
        <f t="shared" si="115"/>
        <v>0</v>
      </c>
      <c r="S488" s="161">
        <f t="shared" si="116"/>
        <v>0</v>
      </c>
      <c r="T488" s="161">
        <f t="shared" si="117"/>
        <v>0</v>
      </c>
    </row>
    <row r="489" spans="1:20" x14ac:dyDescent="0.25">
      <c r="A489" s="161">
        <f t="shared" si="118"/>
        <v>0</v>
      </c>
      <c r="B489" s="64">
        <v>2722</v>
      </c>
      <c r="C489" s="64" t="s">
        <v>12</v>
      </c>
      <c r="D489" s="64">
        <v>2</v>
      </c>
      <c r="E489" s="64">
        <v>2</v>
      </c>
      <c r="F489" s="71" t="s">
        <v>299</v>
      </c>
      <c r="G489" s="64"/>
      <c r="H489" s="22"/>
      <c r="I489" s="22"/>
      <c r="J489" s="22"/>
      <c r="K489" s="22"/>
      <c r="L489" s="22"/>
      <c r="M489" s="22"/>
      <c r="N489" s="22"/>
      <c r="O489" s="2" t="s">
        <v>862</v>
      </c>
      <c r="R489" s="161">
        <f t="shared" si="115"/>
        <v>0</v>
      </c>
      <c r="S489" s="161">
        <f t="shared" si="116"/>
        <v>0</v>
      </c>
      <c r="T489" s="161">
        <f t="shared" si="117"/>
        <v>0</v>
      </c>
    </row>
    <row r="490" spans="1:20" ht="40.5" x14ac:dyDescent="0.25">
      <c r="A490" s="161">
        <f t="shared" si="118"/>
        <v>0</v>
      </c>
      <c r="B490" s="64"/>
      <c r="C490" s="64"/>
      <c r="D490" s="64"/>
      <c r="E490" s="64"/>
      <c r="F490" s="71" t="s">
        <v>176</v>
      </c>
      <c r="G490" s="64"/>
      <c r="H490" s="22"/>
      <c r="I490" s="22"/>
      <c r="J490" s="22"/>
      <c r="K490" s="22"/>
      <c r="L490" s="22"/>
      <c r="M490" s="22"/>
      <c r="N490" s="22"/>
      <c r="O490" s="2" t="s">
        <v>862</v>
      </c>
      <c r="R490" s="161">
        <f t="shared" si="115"/>
        <v>0</v>
      </c>
      <c r="S490" s="161">
        <f t="shared" si="116"/>
        <v>0</v>
      </c>
      <c r="T490" s="161">
        <f t="shared" si="117"/>
        <v>0</v>
      </c>
    </row>
    <row r="491" spans="1:20" x14ac:dyDescent="0.25">
      <c r="A491" s="161">
        <f t="shared" si="118"/>
        <v>0</v>
      </c>
      <c r="B491" s="64"/>
      <c r="C491" s="64"/>
      <c r="D491" s="64"/>
      <c r="E491" s="64"/>
      <c r="F491" s="71" t="s">
        <v>177</v>
      </c>
      <c r="G491" s="64"/>
      <c r="H491" s="22"/>
      <c r="I491" s="22"/>
      <c r="J491" s="22"/>
      <c r="K491" s="22"/>
      <c r="L491" s="22"/>
      <c r="M491" s="22"/>
      <c r="N491" s="22"/>
      <c r="O491" s="2" t="s">
        <v>862</v>
      </c>
      <c r="R491" s="161">
        <f t="shared" si="115"/>
        <v>0</v>
      </c>
      <c r="S491" s="161">
        <f t="shared" si="116"/>
        <v>0</v>
      </c>
      <c r="T491" s="161">
        <f t="shared" si="117"/>
        <v>0</v>
      </c>
    </row>
    <row r="492" spans="1:20" ht="53.25" customHeight="1" x14ac:dyDescent="0.25">
      <c r="A492" s="161">
        <f t="shared" si="118"/>
        <v>0</v>
      </c>
      <c r="B492" s="64"/>
      <c r="C492" s="64"/>
      <c r="D492" s="64"/>
      <c r="E492" s="64"/>
      <c r="F492" s="71" t="s">
        <v>177</v>
      </c>
      <c r="G492" s="64"/>
      <c r="H492" s="22"/>
      <c r="I492" s="22"/>
      <c r="J492" s="22"/>
      <c r="K492" s="22"/>
      <c r="L492" s="22"/>
      <c r="M492" s="22"/>
      <c r="N492" s="22"/>
      <c r="O492" s="2" t="s">
        <v>862</v>
      </c>
      <c r="R492" s="161">
        <f t="shared" si="115"/>
        <v>0</v>
      </c>
      <c r="S492" s="161">
        <f t="shared" si="116"/>
        <v>0</v>
      </c>
      <c r="T492" s="161">
        <f t="shared" si="117"/>
        <v>0</v>
      </c>
    </row>
    <row r="493" spans="1:20" x14ac:dyDescent="0.25">
      <c r="A493" s="161">
        <f t="shared" si="118"/>
        <v>0</v>
      </c>
      <c r="B493" s="64">
        <v>2723</v>
      </c>
      <c r="C493" s="64" t="s">
        <v>12</v>
      </c>
      <c r="D493" s="64">
        <v>2</v>
      </c>
      <c r="E493" s="64">
        <v>3</v>
      </c>
      <c r="F493" s="71" t="s">
        <v>300</v>
      </c>
      <c r="G493" s="64"/>
      <c r="H493" s="22"/>
      <c r="I493" s="22"/>
      <c r="J493" s="22"/>
      <c r="K493" s="22"/>
      <c r="L493" s="22"/>
      <c r="M493" s="22"/>
      <c r="N493" s="22"/>
      <c r="O493" s="2" t="s">
        <v>862</v>
      </c>
      <c r="R493" s="161">
        <f t="shared" si="115"/>
        <v>0</v>
      </c>
      <c r="S493" s="161">
        <f t="shared" si="116"/>
        <v>0</v>
      </c>
      <c r="T493" s="161">
        <f t="shared" si="117"/>
        <v>0</v>
      </c>
    </row>
    <row r="494" spans="1:20" ht="40.5" x14ac:dyDescent="0.25">
      <c r="A494" s="161">
        <f t="shared" si="118"/>
        <v>0</v>
      </c>
      <c r="B494" s="64"/>
      <c r="C494" s="64"/>
      <c r="D494" s="64"/>
      <c r="E494" s="64"/>
      <c r="F494" s="71" t="s">
        <v>176</v>
      </c>
      <c r="G494" s="64"/>
      <c r="H494" s="22"/>
      <c r="I494" s="22"/>
      <c r="J494" s="22"/>
      <c r="K494" s="22"/>
      <c r="L494" s="22"/>
      <c r="M494" s="22"/>
      <c r="N494" s="22"/>
      <c r="O494" s="2" t="s">
        <v>862</v>
      </c>
      <c r="R494" s="161">
        <f t="shared" si="115"/>
        <v>0</v>
      </c>
      <c r="S494" s="161">
        <f t="shared" si="116"/>
        <v>0</v>
      </c>
      <c r="T494" s="161">
        <f t="shared" si="117"/>
        <v>0</v>
      </c>
    </row>
    <row r="495" spans="1:20" x14ac:dyDescent="0.25">
      <c r="A495" s="161">
        <f t="shared" si="118"/>
        <v>0</v>
      </c>
      <c r="B495" s="64"/>
      <c r="C495" s="64"/>
      <c r="D495" s="64"/>
      <c r="E495" s="64"/>
      <c r="F495" s="71" t="s">
        <v>177</v>
      </c>
      <c r="G495" s="64"/>
      <c r="H495" s="22"/>
      <c r="I495" s="22"/>
      <c r="J495" s="22"/>
      <c r="K495" s="22"/>
      <c r="L495" s="22"/>
      <c r="M495" s="22"/>
      <c r="N495" s="22"/>
      <c r="O495" s="2" t="s">
        <v>862</v>
      </c>
      <c r="R495" s="161">
        <f t="shared" si="115"/>
        <v>0</v>
      </c>
      <c r="S495" s="161">
        <f t="shared" si="116"/>
        <v>0</v>
      </c>
      <c r="T495" s="161">
        <f t="shared" si="117"/>
        <v>0</v>
      </c>
    </row>
    <row r="496" spans="1:20" ht="54.75" customHeight="1" x14ac:dyDescent="0.25">
      <c r="A496" s="161">
        <f t="shared" si="118"/>
        <v>0</v>
      </c>
      <c r="B496" s="64"/>
      <c r="C496" s="64"/>
      <c r="D496" s="64"/>
      <c r="E496" s="64"/>
      <c r="F496" s="71" t="s">
        <v>177</v>
      </c>
      <c r="G496" s="64"/>
      <c r="H496" s="22"/>
      <c r="I496" s="22"/>
      <c r="J496" s="22"/>
      <c r="K496" s="22"/>
      <c r="L496" s="22"/>
      <c r="M496" s="22"/>
      <c r="N496" s="22"/>
      <c r="O496" s="2" t="s">
        <v>862</v>
      </c>
      <c r="R496" s="161">
        <f t="shared" si="115"/>
        <v>0</v>
      </c>
      <c r="S496" s="161">
        <f t="shared" si="116"/>
        <v>0</v>
      </c>
      <c r="T496" s="161">
        <f t="shared" si="117"/>
        <v>0</v>
      </c>
    </row>
    <row r="497" spans="1:20" x14ac:dyDescent="0.25">
      <c r="A497" s="161">
        <f t="shared" si="118"/>
        <v>0</v>
      </c>
      <c r="B497" s="64">
        <v>2724</v>
      </c>
      <c r="C497" s="64" t="s">
        <v>12</v>
      </c>
      <c r="D497" s="64">
        <v>2</v>
      </c>
      <c r="E497" s="64">
        <v>4</v>
      </c>
      <c r="F497" s="71" t="s">
        <v>301</v>
      </c>
      <c r="G497" s="64"/>
      <c r="H497" s="22"/>
      <c r="I497" s="22"/>
      <c r="J497" s="22"/>
      <c r="K497" s="22"/>
      <c r="L497" s="22"/>
      <c r="M497" s="22"/>
      <c r="N497" s="22"/>
      <c r="O497" s="2" t="s">
        <v>862</v>
      </c>
      <c r="R497" s="161">
        <f t="shared" si="115"/>
        <v>0</v>
      </c>
      <c r="S497" s="161">
        <f t="shared" si="116"/>
        <v>0</v>
      </c>
      <c r="T497" s="161">
        <f t="shared" si="117"/>
        <v>0</v>
      </c>
    </row>
    <row r="498" spans="1:20" ht="40.5" x14ac:dyDescent="0.25">
      <c r="A498" s="161">
        <f t="shared" si="118"/>
        <v>0</v>
      </c>
      <c r="B498" s="64"/>
      <c r="C498" s="64"/>
      <c r="D498" s="64"/>
      <c r="E498" s="64"/>
      <c r="F498" s="71" t="s">
        <v>176</v>
      </c>
      <c r="G498" s="64"/>
      <c r="H498" s="22"/>
      <c r="I498" s="22"/>
      <c r="J498" s="22"/>
      <c r="K498" s="22"/>
      <c r="L498" s="22"/>
      <c r="M498" s="22"/>
      <c r="N498" s="22"/>
      <c r="O498" s="2" t="s">
        <v>862</v>
      </c>
      <c r="R498" s="161">
        <f t="shared" si="115"/>
        <v>0</v>
      </c>
      <c r="S498" s="161">
        <f t="shared" si="116"/>
        <v>0</v>
      </c>
      <c r="T498" s="161">
        <f t="shared" si="117"/>
        <v>0</v>
      </c>
    </row>
    <row r="499" spans="1:20" x14ac:dyDescent="0.25">
      <c r="A499" s="161">
        <f t="shared" si="118"/>
        <v>0</v>
      </c>
      <c r="B499" s="64"/>
      <c r="C499" s="64"/>
      <c r="D499" s="64"/>
      <c r="E499" s="64"/>
      <c r="F499" s="71" t="s">
        <v>177</v>
      </c>
      <c r="G499" s="64"/>
      <c r="H499" s="22"/>
      <c r="I499" s="22"/>
      <c r="J499" s="22"/>
      <c r="K499" s="22"/>
      <c r="L499" s="22"/>
      <c r="M499" s="22"/>
      <c r="N499" s="22"/>
      <c r="O499" s="2" t="s">
        <v>862</v>
      </c>
      <c r="R499" s="161">
        <f t="shared" si="115"/>
        <v>0</v>
      </c>
      <c r="S499" s="161">
        <f t="shared" si="116"/>
        <v>0</v>
      </c>
      <c r="T499" s="161">
        <f t="shared" si="117"/>
        <v>0</v>
      </c>
    </row>
    <row r="500" spans="1:20" x14ac:dyDescent="0.25">
      <c r="A500" s="161">
        <f t="shared" si="118"/>
        <v>0</v>
      </c>
      <c r="B500" s="64"/>
      <c r="C500" s="64"/>
      <c r="D500" s="64"/>
      <c r="E500" s="64"/>
      <c r="F500" s="71" t="s">
        <v>177</v>
      </c>
      <c r="G500" s="64"/>
      <c r="H500" s="22"/>
      <c r="I500" s="22"/>
      <c r="J500" s="22"/>
      <c r="K500" s="22"/>
      <c r="L500" s="22"/>
      <c r="M500" s="22"/>
      <c r="N500" s="22"/>
      <c r="O500" s="2" t="s">
        <v>862</v>
      </c>
      <c r="R500" s="161">
        <f t="shared" si="115"/>
        <v>0</v>
      </c>
      <c r="S500" s="161">
        <f t="shared" si="116"/>
        <v>0</v>
      </c>
      <c r="T500" s="161">
        <f t="shared" si="117"/>
        <v>0</v>
      </c>
    </row>
    <row r="501" spans="1:20" ht="40.5" customHeight="1" x14ac:dyDescent="0.25">
      <c r="A501" s="161">
        <f t="shared" si="118"/>
        <v>0</v>
      </c>
      <c r="B501" s="64">
        <v>2730</v>
      </c>
      <c r="C501" s="64" t="s">
        <v>12</v>
      </c>
      <c r="D501" s="64">
        <v>3</v>
      </c>
      <c r="E501" s="64">
        <v>0</v>
      </c>
      <c r="F501" s="71" t="s">
        <v>302</v>
      </c>
      <c r="G501" s="64"/>
      <c r="H501" s="22"/>
      <c r="I501" s="22"/>
      <c r="J501" s="22"/>
      <c r="K501" s="22"/>
      <c r="L501" s="22"/>
      <c r="M501" s="22"/>
      <c r="N501" s="22"/>
      <c r="O501" s="2" t="s">
        <v>862</v>
      </c>
      <c r="R501" s="161">
        <f t="shared" si="115"/>
        <v>0</v>
      </c>
      <c r="S501" s="161">
        <f t="shared" si="116"/>
        <v>0</v>
      </c>
      <c r="T501" s="161">
        <f t="shared" si="117"/>
        <v>0</v>
      </c>
    </row>
    <row r="502" spans="1:20" ht="52.5" customHeight="1" x14ac:dyDescent="0.25">
      <c r="A502" s="161">
        <f t="shared" si="118"/>
        <v>0</v>
      </c>
      <c r="B502" s="64"/>
      <c r="C502" s="64"/>
      <c r="D502" s="64"/>
      <c r="E502" s="64"/>
      <c r="F502" s="71" t="s">
        <v>155</v>
      </c>
      <c r="G502" s="64"/>
      <c r="H502" s="22"/>
      <c r="I502" s="22"/>
      <c r="J502" s="22"/>
      <c r="K502" s="22"/>
      <c r="L502" s="22"/>
      <c r="M502" s="22"/>
      <c r="N502" s="22"/>
      <c r="O502" s="2" t="s">
        <v>862</v>
      </c>
      <c r="R502" s="161">
        <f t="shared" si="115"/>
        <v>0</v>
      </c>
      <c r="S502" s="161">
        <f t="shared" si="116"/>
        <v>0</v>
      </c>
      <c r="T502" s="161">
        <f t="shared" si="117"/>
        <v>0</v>
      </c>
    </row>
    <row r="503" spans="1:20" ht="27" x14ac:dyDescent="0.25">
      <c r="A503" s="161">
        <f t="shared" si="118"/>
        <v>0</v>
      </c>
      <c r="B503" s="64">
        <v>2731</v>
      </c>
      <c r="C503" s="64" t="s">
        <v>12</v>
      </c>
      <c r="D503" s="64">
        <v>3</v>
      </c>
      <c r="E503" s="64">
        <v>1</v>
      </c>
      <c r="F503" s="71" t="s">
        <v>303</v>
      </c>
      <c r="G503" s="64"/>
      <c r="H503" s="22"/>
      <c r="I503" s="22"/>
      <c r="J503" s="22"/>
      <c r="K503" s="22"/>
      <c r="L503" s="22"/>
      <c r="M503" s="22"/>
      <c r="N503" s="22"/>
      <c r="O503" s="2" t="s">
        <v>862</v>
      </c>
      <c r="R503" s="161">
        <f t="shared" si="115"/>
        <v>0</v>
      </c>
      <c r="S503" s="161">
        <f t="shared" si="116"/>
        <v>0</v>
      </c>
      <c r="T503" s="161">
        <f t="shared" si="117"/>
        <v>0</v>
      </c>
    </row>
    <row r="504" spans="1:20" ht="40.5" x14ac:dyDescent="0.25">
      <c r="A504" s="161">
        <f t="shared" si="118"/>
        <v>0</v>
      </c>
      <c r="B504" s="64"/>
      <c r="C504" s="64"/>
      <c r="D504" s="64"/>
      <c r="E504" s="64"/>
      <c r="F504" s="71" t="s">
        <v>176</v>
      </c>
      <c r="G504" s="64"/>
      <c r="H504" s="22"/>
      <c r="I504" s="22"/>
      <c r="J504" s="22"/>
      <c r="K504" s="22"/>
      <c r="L504" s="22"/>
      <c r="M504" s="22"/>
      <c r="N504" s="22"/>
      <c r="O504" s="2" t="s">
        <v>862</v>
      </c>
      <c r="R504" s="161">
        <f t="shared" si="115"/>
        <v>0</v>
      </c>
      <c r="S504" s="161">
        <f t="shared" si="116"/>
        <v>0</v>
      </c>
      <c r="T504" s="161">
        <f t="shared" si="117"/>
        <v>0</v>
      </c>
    </row>
    <row r="505" spans="1:20" ht="37.5" customHeight="1" x14ac:dyDescent="0.25">
      <c r="A505" s="161">
        <f t="shared" si="118"/>
        <v>0</v>
      </c>
      <c r="B505" s="64"/>
      <c r="C505" s="64"/>
      <c r="D505" s="64"/>
      <c r="E505" s="64"/>
      <c r="F505" s="71" t="s">
        <v>177</v>
      </c>
      <c r="G505" s="64"/>
      <c r="H505" s="22"/>
      <c r="I505" s="22"/>
      <c r="J505" s="22"/>
      <c r="K505" s="22"/>
      <c r="L505" s="22"/>
      <c r="M505" s="22"/>
      <c r="N505" s="22"/>
      <c r="O505" s="2" t="s">
        <v>862</v>
      </c>
      <c r="R505" s="161">
        <f t="shared" si="115"/>
        <v>0</v>
      </c>
      <c r="S505" s="161">
        <f t="shared" si="116"/>
        <v>0</v>
      </c>
      <c r="T505" s="161">
        <f t="shared" si="117"/>
        <v>0</v>
      </c>
    </row>
    <row r="506" spans="1:20" ht="57" customHeight="1" x14ac:dyDescent="0.25">
      <c r="A506" s="161">
        <f t="shared" si="118"/>
        <v>0</v>
      </c>
      <c r="B506" s="64"/>
      <c r="C506" s="64"/>
      <c r="D506" s="64"/>
      <c r="E506" s="64"/>
      <c r="F506" s="71" t="s">
        <v>177</v>
      </c>
      <c r="G506" s="64"/>
      <c r="H506" s="22"/>
      <c r="I506" s="22"/>
      <c r="J506" s="22"/>
      <c r="K506" s="22"/>
      <c r="L506" s="22"/>
      <c r="M506" s="22"/>
      <c r="N506" s="22"/>
      <c r="O506" s="2" t="s">
        <v>862</v>
      </c>
      <c r="R506" s="161">
        <f t="shared" si="115"/>
        <v>0</v>
      </c>
      <c r="S506" s="161">
        <f t="shared" si="116"/>
        <v>0</v>
      </c>
      <c r="T506" s="161">
        <f t="shared" si="117"/>
        <v>0</v>
      </c>
    </row>
    <row r="507" spans="1:20" ht="27" x14ac:dyDescent="0.25">
      <c r="A507" s="161">
        <f t="shared" si="118"/>
        <v>0</v>
      </c>
      <c r="B507" s="64">
        <v>2732</v>
      </c>
      <c r="C507" s="64" t="s">
        <v>12</v>
      </c>
      <c r="D507" s="64">
        <v>3</v>
      </c>
      <c r="E507" s="64">
        <v>2</v>
      </c>
      <c r="F507" s="71" t="s">
        <v>304</v>
      </c>
      <c r="G507" s="64"/>
      <c r="H507" s="22"/>
      <c r="I507" s="22"/>
      <c r="J507" s="22"/>
      <c r="K507" s="22"/>
      <c r="L507" s="22"/>
      <c r="M507" s="22"/>
      <c r="N507" s="22"/>
      <c r="O507" s="2" t="s">
        <v>862</v>
      </c>
      <c r="R507" s="161">
        <f t="shared" si="115"/>
        <v>0</v>
      </c>
      <c r="S507" s="161">
        <f t="shared" si="116"/>
        <v>0</v>
      </c>
      <c r="T507" s="161">
        <f t="shared" si="117"/>
        <v>0</v>
      </c>
    </row>
    <row r="508" spans="1:20" ht="40.5" x14ac:dyDescent="0.25">
      <c r="A508" s="161">
        <f t="shared" si="118"/>
        <v>0</v>
      </c>
      <c r="B508" s="64"/>
      <c r="C508" s="64"/>
      <c r="D508" s="64"/>
      <c r="E508" s="64"/>
      <c r="F508" s="71" t="s">
        <v>176</v>
      </c>
      <c r="G508" s="64"/>
      <c r="H508" s="22"/>
      <c r="I508" s="22"/>
      <c r="J508" s="22"/>
      <c r="K508" s="22"/>
      <c r="L508" s="22"/>
      <c r="M508" s="22"/>
      <c r="N508" s="22"/>
      <c r="O508" s="2" t="s">
        <v>862</v>
      </c>
      <c r="R508" s="161">
        <f t="shared" si="115"/>
        <v>0</v>
      </c>
      <c r="S508" s="161">
        <f t="shared" si="116"/>
        <v>0</v>
      </c>
      <c r="T508" s="161">
        <f t="shared" si="117"/>
        <v>0</v>
      </c>
    </row>
    <row r="509" spans="1:20" ht="33.75" customHeight="1" x14ac:dyDescent="0.25">
      <c r="A509" s="161">
        <f t="shared" si="118"/>
        <v>0</v>
      </c>
      <c r="B509" s="64"/>
      <c r="C509" s="64"/>
      <c r="D509" s="64"/>
      <c r="E509" s="64"/>
      <c r="F509" s="71" t="s">
        <v>177</v>
      </c>
      <c r="G509" s="64"/>
      <c r="H509" s="22"/>
      <c r="I509" s="22"/>
      <c r="J509" s="22"/>
      <c r="K509" s="22"/>
      <c r="L509" s="22"/>
      <c r="M509" s="22"/>
      <c r="N509" s="22"/>
      <c r="O509" s="2" t="s">
        <v>862</v>
      </c>
      <c r="R509" s="161">
        <f t="shared" si="115"/>
        <v>0</v>
      </c>
      <c r="S509" s="161">
        <f t="shared" si="116"/>
        <v>0</v>
      </c>
      <c r="T509" s="161">
        <f t="shared" si="117"/>
        <v>0</v>
      </c>
    </row>
    <row r="510" spans="1:20" ht="53.25" customHeight="1" x14ac:dyDescent="0.25">
      <c r="A510" s="161">
        <f t="shared" si="118"/>
        <v>0</v>
      </c>
      <c r="B510" s="64"/>
      <c r="C510" s="64"/>
      <c r="D510" s="64"/>
      <c r="E510" s="64"/>
      <c r="F510" s="71" t="s">
        <v>177</v>
      </c>
      <c r="G510" s="64"/>
      <c r="H510" s="22"/>
      <c r="I510" s="22"/>
      <c r="J510" s="22"/>
      <c r="K510" s="22"/>
      <c r="L510" s="22"/>
      <c r="M510" s="22"/>
      <c r="N510" s="22"/>
      <c r="O510" s="2" t="s">
        <v>862</v>
      </c>
      <c r="R510" s="161">
        <f t="shared" si="115"/>
        <v>0</v>
      </c>
      <c r="S510" s="161">
        <f t="shared" si="116"/>
        <v>0</v>
      </c>
      <c r="T510" s="161">
        <f t="shared" si="117"/>
        <v>0</v>
      </c>
    </row>
    <row r="511" spans="1:20" ht="27" x14ac:dyDescent="0.25">
      <c r="A511" s="161">
        <f t="shared" si="118"/>
        <v>0</v>
      </c>
      <c r="B511" s="64">
        <v>2733</v>
      </c>
      <c r="C511" s="64" t="s">
        <v>12</v>
      </c>
      <c r="D511" s="64">
        <v>3</v>
      </c>
      <c r="E511" s="64">
        <v>3</v>
      </c>
      <c r="F511" s="71" t="s">
        <v>305</v>
      </c>
      <c r="G511" s="64"/>
      <c r="H511" s="22"/>
      <c r="I511" s="22"/>
      <c r="J511" s="22"/>
      <c r="K511" s="22"/>
      <c r="L511" s="22"/>
      <c r="M511" s="22"/>
      <c r="N511" s="22"/>
      <c r="O511" s="2" t="s">
        <v>862</v>
      </c>
      <c r="R511" s="161">
        <f t="shared" si="115"/>
        <v>0</v>
      </c>
      <c r="S511" s="161">
        <f t="shared" si="116"/>
        <v>0</v>
      </c>
      <c r="T511" s="161">
        <f t="shared" si="117"/>
        <v>0</v>
      </c>
    </row>
    <row r="512" spans="1:20" ht="40.5" x14ac:dyDescent="0.25">
      <c r="A512" s="161">
        <f t="shared" si="118"/>
        <v>0</v>
      </c>
      <c r="B512" s="64"/>
      <c r="C512" s="64"/>
      <c r="D512" s="64"/>
      <c r="E512" s="64"/>
      <c r="F512" s="71" t="s">
        <v>176</v>
      </c>
      <c r="G512" s="64"/>
      <c r="H512" s="22"/>
      <c r="I512" s="22"/>
      <c r="J512" s="22"/>
      <c r="K512" s="22"/>
      <c r="L512" s="22"/>
      <c r="M512" s="22"/>
      <c r="N512" s="22"/>
      <c r="O512" s="2" t="s">
        <v>862</v>
      </c>
      <c r="R512" s="161">
        <f t="shared" si="115"/>
        <v>0</v>
      </c>
      <c r="S512" s="161">
        <f t="shared" si="116"/>
        <v>0</v>
      </c>
      <c r="T512" s="161">
        <f t="shared" si="117"/>
        <v>0</v>
      </c>
    </row>
    <row r="513" spans="1:20" ht="40.5" customHeight="1" x14ac:dyDescent="0.25">
      <c r="A513" s="161">
        <f t="shared" si="118"/>
        <v>0</v>
      </c>
      <c r="B513" s="64"/>
      <c r="C513" s="64"/>
      <c r="D513" s="64"/>
      <c r="E513" s="64"/>
      <c r="F513" s="71" t="s">
        <v>177</v>
      </c>
      <c r="G513" s="64"/>
      <c r="H513" s="22"/>
      <c r="I513" s="22"/>
      <c r="J513" s="22"/>
      <c r="K513" s="22"/>
      <c r="L513" s="22"/>
      <c r="M513" s="22"/>
      <c r="N513" s="22"/>
      <c r="O513" s="2" t="s">
        <v>862</v>
      </c>
      <c r="R513" s="161">
        <f t="shared" si="115"/>
        <v>0</v>
      </c>
      <c r="S513" s="161">
        <f t="shared" si="116"/>
        <v>0</v>
      </c>
      <c r="T513" s="161">
        <f t="shared" si="117"/>
        <v>0</v>
      </c>
    </row>
    <row r="514" spans="1:20" ht="52.5" customHeight="1" x14ac:dyDescent="0.25">
      <c r="A514" s="161">
        <f t="shared" si="118"/>
        <v>0</v>
      </c>
      <c r="B514" s="64"/>
      <c r="C514" s="64"/>
      <c r="D514" s="64"/>
      <c r="E514" s="64"/>
      <c r="F514" s="71" t="s">
        <v>177</v>
      </c>
      <c r="G514" s="64"/>
      <c r="H514" s="22"/>
      <c r="I514" s="22"/>
      <c r="J514" s="22"/>
      <c r="K514" s="22"/>
      <c r="L514" s="22"/>
      <c r="M514" s="22"/>
      <c r="N514" s="22"/>
      <c r="O514" s="2" t="s">
        <v>862</v>
      </c>
      <c r="R514" s="161">
        <f t="shared" si="115"/>
        <v>0</v>
      </c>
      <c r="S514" s="161">
        <f t="shared" si="116"/>
        <v>0</v>
      </c>
      <c r="T514" s="161">
        <f t="shared" si="117"/>
        <v>0</v>
      </c>
    </row>
    <row r="515" spans="1:20" ht="27" x14ac:dyDescent="0.25">
      <c r="A515" s="161">
        <f t="shared" si="118"/>
        <v>0</v>
      </c>
      <c r="B515" s="64">
        <v>2734</v>
      </c>
      <c r="C515" s="64" t="s">
        <v>12</v>
      </c>
      <c r="D515" s="64">
        <v>3</v>
      </c>
      <c r="E515" s="64">
        <v>4</v>
      </c>
      <c r="F515" s="71" t="s">
        <v>306</v>
      </c>
      <c r="G515" s="64"/>
      <c r="H515" s="22"/>
      <c r="I515" s="22"/>
      <c r="J515" s="22"/>
      <c r="K515" s="22"/>
      <c r="L515" s="22"/>
      <c r="M515" s="22"/>
      <c r="N515" s="22"/>
      <c r="O515" s="2" t="s">
        <v>862</v>
      </c>
      <c r="R515" s="161">
        <f t="shared" si="115"/>
        <v>0</v>
      </c>
      <c r="S515" s="161">
        <f t="shared" si="116"/>
        <v>0</v>
      </c>
      <c r="T515" s="161">
        <f t="shared" si="117"/>
        <v>0</v>
      </c>
    </row>
    <row r="516" spans="1:20" ht="40.5" x14ac:dyDescent="0.25">
      <c r="A516" s="161">
        <f t="shared" si="118"/>
        <v>0</v>
      </c>
      <c r="B516" s="64"/>
      <c r="C516" s="64"/>
      <c r="D516" s="64"/>
      <c r="E516" s="64"/>
      <c r="F516" s="71" t="s">
        <v>176</v>
      </c>
      <c r="G516" s="64"/>
      <c r="H516" s="22"/>
      <c r="I516" s="22"/>
      <c r="J516" s="22"/>
      <c r="K516" s="22"/>
      <c r="L516" s="22"/>
      <c r="M516" s="22"/>
      <c r="N516" s="22"/>
      <c r="O516" s="2" t="s">
        <v>862</v>
      </c>
      <c r="R516" s="161">
        <f t="shared" si="115"/>
        <v>0</v>
      </c>
      <c r="S516" s="161">
        <f t="shared" si="116"/>
        <v>0</v>
      </c>
      <c r="T516" s="161">
        <f t="shared" si="117"/>
        <v>0</v>
      </c>
    </row>
    <row r="517" spans="1:20" x14ac:dyDescent="0.25">
      <c r="A517" s="161">
        <f t="shared" si="118"/>
        <v>0</v>
      </c>
      <c r="B517" s="64"/>
      <c r="C517" s="64"/>
      <c r="D517" s="64"/>
      <c r="E517" s="64"/>
      <c r="F517" s="71" t="s">
        <v>177</v>
      </c>
      <c r="G517" s="64"/>
      <c r="H517" s="22"/>
      <c r="I517" s="22"/>
      <c r="J517" s="22"/>
      <c r="K517" s="22"/>
      <c r="L517" s="22"/>
      <c r="M517" s="22"/>
      <c r="N517" s="22"/>
      <c r="O517" s="2" t="s">
        <v>862</v>
      </c>
      <c r="R517" s="161">
        <f t="shared" si="115"/>
        <v>0</v>
      </c>
      <c r="S517" s="161">
        <f t="shared" si="116"/>
        <v>0</v>
      </c>
      <c r="T517" s="161">
        <f t="shared" si="117"/>
        <v>0</v>
      </c>
    </row>
    <row r="518" spans="1:20" x14ac:dyDescent="0.25">
      <c r="A518" s="161">
        <f t="shared" si="118"/>
        <v>0</v>
      </c>
      <c r="B518" s="64"/>
      <c r="C518" s="64"/>
      <c r="D518" s="64"/>
      <c r="E518" s="64"/>
      <c r="F518" s="71" t="s">
        <v>177</v>
      </c>
      <c r="G518" s="64"/>
      <c r="H518" s="22"/>
      <c r="I518" s="22"/>
      <c r="J518" s="22"/>
      <c r="K518" s="22"/>
      <c r="L518" s="22"/>
      <c r="M518" s="22"/>
      <c r="N518" s="22"/>
      <c r="O518" s="2" t="s">
        <v>862</v>
      </c>
      <c r="R518" s="161">
        <f t="shared" si="115"/>
        <v>0</v>
      </c>
      <c r="S518" s="161">
        <f t="shared" si="116"/>
        <v>0</v>
      </c>
      <c r="T518" s="161">
        <f t="shared" si="117"/>
        <v>0</v>
      </c>
    </row>
    <row r="519" spans="1:20" x14ac:dyDescent="0.25">
      <c r="A519" s="161">
        <f t="shared" si="118"/>
        <v>0</v>
      </c>
      <c r="B519" s="64">
        <v>2740</v>
      </c>
      <c r="C519" s="64" t="s">
        <v>12</v>
      </c>
      <c r="D519" s="64">
        <v>4</v>
      </c>
      <c r="E519" s="64">
        <v>0</v>
      </c>
      <c r="F519" s="71" t="s">
        <v>307</v>
      </c>
      <c r="G519" s="64"/>
      <c r="H519" s="22"/>
      <c r="I519" s="22"/>
      <c r="J519" s="22"/>
      <c r="K519" s="22"/>
      <c r="L519" s="22"/>
      <c r="M519" s="22"/>
      <c r="N519" s="22"/>
      <c r="O519" s="2" t="s">
        <v>862</v>
      </c>
      <c r="R519" s="161">
        <f t="shared" si="115"/>
        <v>0</v>
      </c>
      <c r="S519" s="161">
        <f t="shared" si="116"/>
        <v>0</v>
      </c>
      <c r="T519" s="161">
        <f t="shared" si="117"/>
        <v>0</v>
      </c>
    </row>
    <row r="520" spans="1:20" ht="53.25" customHeight="1" x14ac:dyDescent="0.25">
      <c r="A520" s="161">
        <f t="shared" si="118"/>
        <v>0</v>
      </c>
      <c r="B520" s="64"/>
      <c r="C520" s="64"/>
      <c r="D520" s="64"/>
      <c r="E520" s="64"/>
      <c r="F520" s="71" t="s">
        <v>155</v>
      </c>
      <c r="G520" s="64"/>
      <c r="H520" s="22"/>
      <c r="I520" s="22"/>
      <c r="J520" s="22"/>
      <c r="K520" s="22"/>
      <c r="L520" s="22"/>
      <c r="M520" s="22"/>
      <c r="N520" s="22"/>
      <c r="O520" s="2" t="s">
        <v>862</v>
      </c>
      <c r="R520" s="161">
        <f t="shared" si="115"/>
        <v>0</v>
      </c>
      <c r="S520" s="161">
        <f t="shared" si="116"/>
        <v>0</v>
      </c>
      <c r="T520" s="161">
        <f t="shared" si="117"/>
        <v>0</v>
      </c>
    </row>
    <row r="521" spans="1:20" x14ac:dyDescent="0.25">
      <c r="A521" s="161">
        <f t="shared" si="118"/>
        <v>0</v>
      </c>
      <c r="B521" s="64">
        <v>2741</v>
      </c>
      <c r="C521" s="64" t="s">
        <v>12</v>
      </c>
      <c r="D521" s="64">
        <v>4</v>
      </c>
      <c r="E521" s="64">
        <v>1</v>
      </c>
      <c r="F521" s="71" t="s">
        <v>307</v>
      </c>
      <c r="G521" s="64"/>
      <c r="H521" s="22"/>
      <c r="I521" s="22"/>
      <c r="J521" s="22"/>
      <c r="K521" s="22"/>
      <c r="L521" s="22"/>
      <c r="M521" s="22"/>
      <c r="N521" s="22"/>
      <c r="O521" s="2" t="s">
        <v>862</v>
      </c>
      <c r="R521" s="161">
        <f t="shared" si="115"/>
        <v>0</v>
      </c>
      <c r="S521" s="161">
        <f t="shared" si="116"/>
        <v>0</v>
      </c>
      <c r="T521" s="161">
        <f t="shared" si="117"/>
        <v>0</v>
      </c>
    </row>
    <row r="522" spans="1:20" ht="40.5" x14ac:dyDescent="0.25">
      <c r="A522" s="161">
        <f t="shared" si="118"/>
        <v>0</v>
      </c>
      <c r="B522" s="64"/>
      <c r="C522" s="64"/>
      <c r="D522" s="64"/>
      <c r="E522" s="64"/>
      <c r="F522" s="71" t="s">
        <v>176</v>
      </c>
      <c r="G522" s="64"/>
      <c r="H522" s="22"/>
      <c r="I522" s="22"/>
      <c r="J522" s="22"/>
      <c r="K522" s="22"/>
      <c r="L522" s="22"/>
      <c r="M522" s="22"/>
      <c r="N522" s="22"/>
      <c r="O522" s="2" t="s">
        <v>862</v>
      </c>
      <c r="R522" s="161">
        <f t="shared" si="115"/>
        <v>0</v>
      </c>
      <c r="S522" s="161">
        <f t="shared" si="116"/>
        <v>0</v>
      </c>
      <c r="T522" s="161">
        <f t="shared" si="117"/>
        <v>0</v>
      </c>
    </row>
    <row r="523" spans="1:20" ht="39.75" customHeight="1" x14ac:dyDescent="0.25">
      <c r="A523" s="161">
        <f t="shared" si="118"/>
        <v>0</v>
      </c>
      <c r="B523" s="64"/>
      <c r="C523" s="64"/>
      <c r="D523" s="64"/>
      <c r="E523" s="64"/>
      <c r="F523" s="71" t="s">
        <v>177</v>
      </c>
      <c r="G523" s="64"/>
      <c r="H523" s="22"/>
      <c r="I523" s="22"/>
      <c r="J523" s="22"/>
      <c r="K523" s="22"/>
      <c r="L523" s="22"/>
      <c r="M523" s="22"/>
      <c r="N523" s="22"/>
      <c r="O523" s="2" t="s">
        <v>862</v>
      </c>
      <c r="R523" s="161">
        <f t="shared" si="115"/>
        <v>0</v>
      </c>
      <c r="S523" s="161">
        <f t="shared" si="116"/>
        <v>0</v>
      </c>
      <c r="T523" s="161">
        <f t="shared" si="117"/>
        <v>0</v>
      </c>
    </row>
    <row r="524" spans="1:20" x14ac:dyDescent="0.25">
      <c r="A524" s="161">
        <f t="shared" si="118"/>
        <v>0</v>
      </c>
      <c r="B524" s="64"/>
      <c r="C524" s="64"/>
      <c r="D524" s="64"/>
      <c r="E524" s="64"/>
      <c r="F524" s="71" t="s">
        <v>177</v>
      </c>
      <c r="G524" s="64"/>
      <c r="H524" s="22"/>
      <c r="I524" s="22"/>
      <c r="J524" s="22"/>
      <c r="K524" s="22"/>
      <c r="L524" s="22"/>
      <c r="M524" s="22"/>
      <c r="N524" s="22"/>
      <c r="O524" s="2" t="s">
        <v>862</v>
      </c>
      <c r="R524" s="161">
        <f t="shared" si="115"/>
        <v>0</v>
      </c>
      <c r="S524" s="161">
        <f t="shared" si="116"/>
        <v>0</v>
      </c>
      <c r="T524" s="161">
        <f t="shared" si="117"/>
        <v>0</v>
      </c>
    </row>
    <row r="525" spans="1:20" ht="42.75" customHeight="1" x14ac:dyDescent="0.25">
      <c r="A525" s="161">
        <f t="shared" si="118"/>
        <v>0</v>
      </c>
      <c r="B525" s="64">
        <v>2750</v>
      </c>
      <c r="C525" s="64" t="s">
        <v>12</v>
      </c>
      <c r="D525" s="64">
        <v>5</v>
      </c>
      <c r="E525" s="64">
        <v>0</v>
      </c>
      <c r="F525" s="71" t="s">
        <v>308</v>
      </c>
      <c r="G525" s="64"/>
      <c r="H525" s="22"/>
      <c r="I525" s="22"/>
      <c r="J525" s="22"/>
      <c r="K525" s="22"/>
      <c r="L525" s="22"/>
      <c r="M525" s="22"/>
      <c r="N525" s="22"/>
      <c r="O525" s="2" t="s">
        <v>862</v>
      </c>
      <c r="R525" s="161">
        <f t="shared" si="115"/>
        <v>0</v>
      </c>
      <c r="S525" s="161">
        <f t="shared" si="116"/>
        <v>0</v>
      </c>
      <c r="T525" s="161">
        <f t="shared" si="117"/>
        <v>0</v>
      </c>
    </row>
    <row r="526" spans="1:20" ht="51" customHeight="1" x14ac:dyDescent="0.25">
      <c r="A526" s="161">
        <f t="shared" si="118"/>
        <v>0</v>
      </c>
      <c r="B526" s="64"/>
      <c r="C526" s="64"/>
      <c r="D526" s="64"/>
      <c r="E526" s="64"/>
      <c r="F526" s="71" t="s">
        <v>155</v>
      </c>
      <c r="G526" s="64"/>
      <c r="H526" s="22"/>
      <c r="I526" s="22"/>
      <c r="J526" s="22"/>
      <c r="K526" s="22"/>
      <c r="L526" s="22"/>
      <c r="M526" s="22"/>
      <c r="N526" s="22"/>
      <c r="O526" s="2" t="s">
        <v>862</v>
      </c>
      <c r="R526" s="161">
        <f t="shared" si="115"/>
        <v>0</v>
      </c>
      <c r="S526" s="161">
        <f t="shared" si="116"/>
        <v>0</v>
      </c>
      <c r="T526" s="161">
        <f t="shared" si="117"/>
        <v>0</v>
      </c>
    </row>
    <row r="527" spans="1:20" ht="27" x14ac:dyDescent="0.25">
      <c r="A527" s="161">
        <f t="shared" si="118"/>
        <v>0</v>
      </c>
      <c r="B527" s="64">
        <v>2751</v>
      </c>
      <c r="C527" s="64" t="s">
        <v>12</v>
      </c>
      <c r="D527" s="64">
        <v>5</v>
      </c>
      <c r="E527" s="64">
        <v>1</v>
      </c>
      <c r="F527" s="71" t="s">
        <v>308</v>
      </c>
      <c r="G527" s="64"/>
      <c r="H527" s="22"/>
      <c r="I527" s="22"/>
      <c r="J527" s="22"/>
      <c r="K527" s="22"/>
      <c r="L527" s="22"/>
      <c r="M527" s="22"/>
      <c r="N527" s="22"/>
      <c r="O527" s="2" t="s">
        <v>862</v>
      </c>
      <c r="R527" s="161">
        <f t="shared" si="115"/>
        <v>0</v>
      </c>
      <c r="S527" s="161">
        <f t="shared" si="116"/>
        <v>0</v>
      </c>
      <c r="T527" s="161">
        <f t="shared" si="117"/>
        <v>0</v>
      </c>
    </row>
    <row r="528" spans="1:20" ht="40.5" x14ac:dyDescent="0.25">
      <c r="A528" s="161">
        <f t="shared" si="118"/>
        <v>0</v>
      </c>
      <c r="B528" s="64"/>
      <c r="C528" s="64"/>
      <c r="D528" s="64"/>
      <c r="E528" s="64"/>
      <c r="F528" s="71" t="s">
        <v>176</v>
      </c>
      <c r="G528" s="64"/>
      <c r="H528" s="22"/>
      <c r="I528" s="22"/>
      <c r="J528" s="22"/>
      <c r="K528" s="22"/>
      <c r="L528" s="22"/>
      <c r="M528" s="22"/>
      <c r="N528" s="22"/>
      <c r="O528" s="2" t="s">
        <v>862</v>
      </c>
      <c r="R528" s="161">
        <f t="shared" ref="R528:R591" si="119">+L528-K528</f>
        <v>0</v>
      </c>
      <c r="S528" s="161">
        <f t="shared" ref="S528:S591" si="120">+M528-L528</f>
        <v>0</v>
      </c>
      <c r="T528" s="161">
        <f t="shared" ref="T528:T591" si="121">+N528-M528</f>
        <v>0</v>
      </c>
    </row>
    <row r="529" spans="1:20" x14ac:dyDescent="0.25">
      <c r="A529" s="161">
        <f t="shared" si="118"/>
        <v>0</v>
      </c>
      <c r="B529" s="64"/>
      <c r="C529" s="64"/>
      <c r="D529" s="64"/>
      <c r="E529" s="64"/>
      <c r="F529" s="71" t="s">
        <v>177</v>
      </c>
      <c r="G529" s="64"/>
      <c r="H529" s="22"/>
      <c r="I529" s="22"/>
      <c r="J529" s="22"/>
      <c r="K529" s="22"/>
      <c r="L529" s="22"/>
      <c r="M529" s="22"/>
      <c r="N529" s="22"/>
      <c r="O529" s="2" t="s">
        <v>862</v>
      </c>
      <c r="R529" s="161">
        <f t="shared" si="119"/>
        <v>0</v>
      </c>
      <c r="S529" s="161">
        <f t="shared" si="120"/>
        <v>0</v>
      </c>
      <c r="T529" s="161">
        <f t="shared" si="121"/>
        <v>0</v>
      </c>
    </row>
    <row r="530" spans="1:20" x14ac:dyDescent="0.25">
      <c r="A530" s="161">
        <f t="shared" ref="A530:A597" si="122">+H530</f>
        <v>0</v>
      </c>
      <c r="B530" s="64"/>
      <c r="C530" s="64"/>
      <c r="D530" s="64"/>
      <c r="E530" s="64"/>
      <c r="F530" s="71" t="s">
        <v>177</v>
      </c>
      <c r="G530" s="64"/>
      <c r="H530" s="22"/>
      <c r="I530" s="22"/>
      <c r="J530" s="22"/>
      <c r="K530" s="22"/>
      <c r="L530" s="22"/>
      <c r="M530" s="22"/>
      <c r="N530" s="22"/>
      <c r="O530" s="2" t="s">
        <v>862</v>
      </c>
      <c r="R530" s="161">
        <f t="shared" si="119"/>
        <v>0</v>
      </c>
      <c r="S530" s="161">
        <f t="shared" si="120"/>
        <v>0</v>
      </c>
      <c r="T530" s="161">
        <f t="shared" si="121"/>
        <v>0</v>
      </c>
    </row>
    <row r="531" spans="1:20" ht="39" customHeight="1" x14ac:dyDescent="0.25">
      <c r="A531" s="161">
        <f t="shared" si="122"/>
        <v>0</v>
      </c>
      <c r="B531" s="64">
        <v>2760</v>
      </c>
      <c r="C531" s="64" t="s">
        <v>12</v>
      </c>
      <c r="D531" s="64">
        <v>6</v>
      </c>
      <c r="E531" s="64">
        <v>0</v>
      </c>
      <c r="F531" s="71" t="s">
        <v>309</v>
      </c>
      <c r="G531" s="64"/>
      <c r="H531" s="22"/>
      <c r="I531" s="22"/>
      <c r="J531" s="22"/>
      <c r="K531" s="22"/>
      <c r="L531" s="22"/>
      <c r="M531" s="22"/>
      <c r="N531" s="22"/>
      <c r="O531" s="2" t="s">
        <v>862</v>
      </c>
      <c r="R531" s="161">
        <f t="shared" si="119"/>
        <v>0</v>
      </c>
      <c r="S531" s="161">
        <f t="shared" si="120"/>
        <v>0</v>
      </c>
      <c r="T531" s="161">
        <f t="shared" si="121"/>
        <v>0</v>
      </c>
    </row>
    <row r="532" spans="1:20" ht="51" customHeight="1" x14ac:dyDescent="0.25">
      <c r="A532" s="161">
        <f t="shared" si="122"/>
        <v>0</v>
      </c>
      <c r="B532" s="64"/>
      <c r="C532" s="64"/>
      <c r="D532" s="64"/>
      <c r="E532" s="64"/>
      <c r="F532" s="71" t="s">
        <v>155</v>
      </c>
      <c r="G532" s="64"/>
      <c r="H532" s="22"/>
      <c r="I532" s="22"/>
      <c r="J532" s="22"/>
      <c r="K532" s="22"/>
      <c r="L532" s="22"/>
      <c r="M532" s="22"/>
      <c r="N532" s="22"/>
      <c r="O532" s="2" t="s">
        <v>862</v>
      </c>
      <c r="R532" s="161">
        <f t="shared" si="119"/>
        <v>0</v>
      </c>
      <c r="S532" s="161">
        <f t="shared" si="120"/>
        <v>0</v>
      </c>
      <c r="T532" s="161">
        <f t="shared" si="121"/>
        <v>0</v>
      </c>
    </row>
    <row r="533" spans="1:20" ht="27" x14ac:dyDescent="0.25">
      <c r="A533" s="161">
        <f t="shared" si="122"/>
        <v>0</v>
      </c>
      <c r="B533" s="64">
        <v>2761</v>
      </c>
      <c r="C533" s="64" t="s">
        <v>12</v>
      </c>
      <c r="D533" s="64">
        <v>6</v>
      </c>
      <c r="E533" s="64">
        <v>1</v>
      </c>
      <c r="F533" s="71" t="s">
        <v>310</v>
      </c>
      <c r="G533" s="64"/>
      <c r="H533" s="22"/>
      <c r="I533" s="22"/>
      <c r="J533" s="22"/>
      <c r="K533" s="22"/>
      <c r="L533" s="22"/>
      <c r="M533" s="22"/>
      <c r="N533" s="22"/>
      <c r="O533" s="2" t="s">
        <v>862</v>
      </c>
      <c r="R533" s="161">
        <f t="shared" si="119"/>
        <v>0</v>
      </c>
      <c r="S533" s="161">
        <f t="shared" si="120"/>
        <v>0</v>
      </c>
      <c r="T533" s="161">
        <f t="shared" si="121"/>
        <v>0</v>
      </c>
    </row>
    <row r="534" spans="1:20" ht="40.5" x14ac:dyDescent="0.25">
      <c r="A534" s="161">
        <f t="shared" si="122"/>
        <v>0</v>
      </c>
      <c r="B534" s="64"/>
      <c r="C534" s="64"/>
      <c r="D534" s="64"/>
      <c r="E534" s="64"/>
      <c r="F534" s="71" t="s">
        <v>176</v>
      </c>
      <c r="G534" s="64"/>
      <c r="H534" s="22"/>
      <c r="I534" s="22"/>
      <c r="J534" s="22"/>
      <c r="K534" s="22"/>
      <c r="L534" s="22"/>
      <c r="M534" s="22"/>
      <c r="N534" s="22"/>
      <c r="O534" s="2" t="s">
        <v>862</v>
      </c>
      <c r="R534" s="161">
        <f t="shared" si="119"/>
        <v>0</v>
      </c>
      <c r="S534" s="161">
        <f t="shared" si="120"/>
        <v>0</v>
      </c>
      <c r="T534" s="161">
        <f t="shared" si="121"/>
        <v>0</v>
      </c>
    </row>
    <row r="535" spans="1:20" x14ac:dyDescent="0.25">
      <c r="A535" s="161">
        <f t="shared" si="122"/>
        <v>0</v>
      </c>
      <c r="B535" s="64"/>
      <c r="C535" s="64"/>
      <c r="D535" s="64"/>
      <c r="E535" s="64"/>
      <c r="F535" s="71" t="s">
        <v>177</v>
      </c>
      <c r="G535" s="64"/>
      <c r="H535" s="22"/>
      <c r="I535" s="22"/>
      <c r="J535" s="22"/>
      <c r="K535" s="22"/>
      <c r="L535" s="22"/>
      <c r="M535" s="22"/>
      <c r="N535" s="22"/>
      <c r="O535" s="2" t="s">
        <v>862</v>
      </c>
      <c r="R535" s="161">
        <f t="shared" si="119"/>
        <v>0</v>
      </c>
      <c r="S535" s="161">
        <f t="shared" si="120"/>
        <v>0</v>
      </c>
      <c r="T535" s="161">
        <f t="shared" si="121"/>
        <v>0</v>
      </c>
    </row>
    <row r="536" spans="1:20" ht="57.75" customHeight="1" x14ac:dyDescent="0.25">
      <c r="A536" s="161">
        <f t="shared" si="122"/>
        <v>0</v>
      </c>
      <c r="B536" s="64"/>
      <c r="C536" s="64"/>
      <c r="D536" s="64"/>
      <c r="E536" s="64"/>
      <c r="F536" s="71" t="s">
        <v>177</v>
      </c>
      <c r="G536" s="64"/>
      <c r="H536" s="22"/>
      <c r="I536" s="22"/>
      <c r="J536" s="22"/>
      <c r="K536" s="22"/>
      <c r="L536" s="22"/>
      <c r="M536" s="22"/>
      <c r="N536" s="22"/>
      <c r="O536" s="2" t="s">
        <v>862</v>
      </c>
      <c r="R536" s="161">
        <f t="shared" si="119"/>
        <v>0</v>
      </c>
      <c r="S536" s="161">
        <f t="shared" si="120"/>
        <v>0</v>
      </c>
      <c r="T536" s="161">
        <f t="shared" si="121"/>
        <v>0</v>
      </c>
    </row>
    <row r="537" spans="1:20" x14ac:dyDescent="0.25">
      <c r="A537" s="161">
        <f t="shared" si="122"/>
        <v>0</v>
      </c>
      <c r="B537" s="64">
        <v>2762</v>
      </c>
      <c r="C537" s="64" t="s">
        <v>12</v>
      </c>
      <c r="D537" s="64">
        <v>6</v>
      </c>
      <c r="E537" s="64">
        <v>2</v>
      </c>
      <c r="F537" s="71" t="s">
        <v>309</v>
      </c>
      <c r="G537" s="64"/>
      <c r="H537" s="22"/>
      <c r="I537" s="22"/>
      <c r="J537" s="22"/>
      <c r="K537" s="22"/>
      <c r="L537" s="22"/>
      <c r="M537" s="22"/>
      <c r="N537" s="22"/>
      <c r="O537" s="2" t="s">
        <v>862</v>
      </c>
      <c r="R537" s="161">
        <f t="shared" si="119"/>
        <v>0</v>
      </c>
      <c r="S537" s="161">
        <f t="shared" si="120"/>
        <v>0</v>
      </c>
      <c r="T537" s="161">
        <f t="shared" si="121"/>
        <v>0</v>
      </c>
    </row>
    <row r="538" spans="1:20" ht="40.5" x14ac:dyDescent="0.25">
      <c r="A538" s="161">
        <f t="shared" si="122"/>
        <v>0</v>
      </c>
      <c r="B538" s="64"/>
      <c r="C538" s="64"/>
      <c r="D538" s="64"/>
      <c r="E538" s="64"/>
      <c r="F538" s="71" t="s">
        <v>176</v>
      </c>
      <c r="G538" s="64"/>
      <c r="H538" s="22"/>
      <c r="I538" s="22"/>
      <c r="J538" s="22"/>
      <c r="K538" s="22"/>
      <c r="L538" s="22"/>
      <c r="M538" s="22"/>
      <c r="N538" s="22"/>
      <c r="O538" s="2" t="s">
        <v>862</v>
      </c>
      <c r="R538" s="161">
        <f t="shared" si="119"/>
        <v>0</v>
      </c>
      <c r="S538" s="161">
        <f t="shared" si="120"/>
        <v>0</v>
      </c>
      <c r="T538" s="161">
        <f t="shared" si="121"/>
        <v>0</v>
      </c>
    </row>
    <row r="539" spans="1:20" ht="60.75" customHeight="1" x14ac:dyDescent="0.25">
      <c r="A539" s="161">
        <f t="shared" si="122"/>
        <v>0</v>
      </c>
      <c r="B539" s="64"/>
      <c r="C539" s="64"/>
      <c r="D539" s="64"/>
      <c r="E539" s="64"/>
      <c r="F539" s="71" t="s">
        <v>177</v>
      </c>
      <c r="G539" s="64"/>
      <c r="H539" s="22"/>
      <c r="I539" s="22"/>
      <c r="J539" s="22"/>
      <c r="K539" s="22"/>
      <c r="L539" s="22"/>
      <c r="M539" s="22"/>
      <c r="N539" s="22"/>
      <c r="O539" s="2" t="s">
        <v>862</v>
      </c>
      <c r="R539" s="161">
        <f t="shared" si="119"/>
        <v>0</v>
      </c>
      <c r="S539" s="161">
        <f t="shared" si="120"/>
        <v>0</v>
      </c>
      <c r="T539" s="161">
        <f t="shared" si="121"/>
        <v>0</v>
      </c>
    </row>
    <row r="540" spans="1:20" x14ac:dyDescent="0.25">
      <c r="A540" s="161">
        <f t="shared" si="122"/>
        <v>0</v>
      </c>
      <c r="B540" s="64"/>
      <c r="C540" s="64"/>
      <c r="D540" s="64"/>
      <c r="E540" s="64"/>
      <c r="F540" s="71" t="s">
        <v>177</v>
      </c>
      <c r="G540" s="64"/>
      <c r="H540" s="22"/>
      <c r="I540" s="22"/>
      <c r="J540" s="22"/>
      <c r="K540" s="22"/>
      <c r="L540" s="22"/>
      <c r="M540" s="22"/>
      <c r="N540" s="22"/>
      <c r="O540" s="2" t="s">
        <v>862</v>
      </c>
      <c r="R540" s="161">
        <f t="shared" si="119"/>
        <v>0</v>
      </c>
      <c r="S540" s="161">
        <f t="shared" si="120"/>
        <v>0</v>
      </c>
      <c r="T540" s="161">
        <f t="shared" si="121"/>
        <v>0</v>
      </c>
    </row>
    <row r="541" spans="1:20" ht="40.5" x14ac:dyDescent="0.25">
      <c r="A541" s="161">
        <f t="shared" si="122"/>
        <v>2141292.7960000001</v>
      </c>
      <c r="B541" s="64">
        <v>2800</v>
      </c>
      <c r="C541" s="64" t="s">
        <v>13</v>
      </c>
      <c r="D541" s="64">
        <v>0</v>
      </c>
      <c r="E541" s="64">
        <v>0</v>
      </c>
      <c r="F541" s="71" t="s">
        <v>311</v>
      </c>
      <c r="G541" s="64"/>
      <c r="H541" s="22">
        <f t="shared" ref="H541:N541" si="123">+H543+H557+H602+H615+H635</f>
        <v>2141292.7960000001</v>
      </c>
      <c r="I541" s="22">
        <f t="shared" si="123"/>
        <v>2125612.7960000001</v>
      </c>
      <c r="J541" s="22">
        <f t="shared" si="123"/>
        <v>15680</v>
      </c>
      <c r="K541" s="22">
        <f t="shared" si="123"/>
        <v>529787.30736241397</v>
      </c>
      <c r="L541" s="22">
        <f t="shared" si="123"/>
        <v>915479.07253968273</v>
      </c>
      <c r="M541" s="22">
        <f t="shared" si="123"/>
        <v>1493002.6533580085</v>
      </c>
      <c r="N541" s="22">
        <f t="shared" si="123"/>
        <v>2141292.7960000001</v>
      </c>
      <c r="O541" s="2" t="s">
        <v>862</v>
      </c>
      <c r="R541" s="161">
        <f t="shared" si="119"/>
        <v>385691.76517726877</v>
      </c>
      <c r="S541" s="161">
        <f t="shared" si="120"/>
        <v>577523.58081832575</v>
      </c>
      <c r="T541" s="161">
        <f t="shared" si="121"/>
        <v>648290.14264199161</v>
      </c>
    </row>
    <row r="542" spans="1:20" x14ac:dyDescent="0.25">
      <c r="A542" s="161">
        <f t="shared" si="122"/>
        <v>0</v>
      </c>
      <c r="B542" s="64"/>
      <c r="C542" s="64"/>
      <c r="D542" s="64"/>
      <c r="E542" s="64"/>
      <c r="F542" s="71" t="s">
        <v>153</v>
      </c>
      <c r="G542" s="64"/>
      <c r="H542" s="22"/>
      <c r="I542" s="22"/>
      <c r="J542" s="22"/>
      <c r="K542" s="22"/>
      <c r="L542" s="22"/>
      <c r="M542" s="22"/>
      <c r="N542" s="22"/>
      <c r="O542" s="2" t="s">
        <v>862</v>
      </c>
      <c r="R542" s="161">
        <f t="shared" si="119"/>
        <v>0</v>
      </c>
      <c r="S542" s="161">
        <f t="shared" si="120"/>
        <v>0</v>
      </c>
      <c r="T542" s="161">
        <f t="shared" si="121"/>
        <v>0</v>
      </c>
    </row>
    <row r="543" spans="1:20" x14ac:dyDescent="0.25">
      <c r="A543" s="161">
        <f t="shared" si="122"/>
        <v>928611.7</v>
      </c>
      <c r="B543" s="64">
        <v>2810</v>
      </c>
      <c r="C543" s="64" t="s">
        <v>13</v>
      </c>
      <c r="D543" s="64">
        <v>1</v>
      </c>
      <c r="E543" s="64">
        <v>0</v>
      </c>
      <c r="F543" s="71" t="s">
        <v>312</v>
      </c>
      <c r="G543" s="64"/>
      <c r="H543" s="22">
        <f t="shared" ref="H543:N543" si="124">H545</f>
        <v>928611.7</v>
      </c>
      <c r="I543" s="22">
        <f t="shared" si="124"/>
        <v>928611.7</v>
      </c>
      <c r="J543" s="22">
        <f t="shared" si="124"/>
        <v>0</v>
      </c>
      <c r="K543" s="22">
        <f t="shared" si="124"/>
        <v>217626.95396825398</v>
      </c>
      <c r="L543" s="22">
        <f t="shared" si="124"/>
        <v>388185.01746031747</v>
      </c>
      <c r="M543" s="22">
        <f t="shared" si="124"/>
        <v>646823.35873015772</v>
      </c>
      <c r="N543" s="22">
        <f t="shared" si="124"/>
        <v>928611.7</v>
      </c>
      <c r="O543" s="2" t="s">
        <v>862</v>
      </c>
      <c r="R543" s="161">
        <f t="shared" si="119"/>
        <v>170558.06349206349</v>
      </c>
      <c r="S543" s="161">
        <f t="shared" si="120"/>
        <v>258638.34126984025</v>
      </c>
      <c r="T543" s="161">
        <f t="shared" si="121"/>
        <v>281788.34126984223</v>
      </c>
    </row>
    <row r="544" spans="1:20" ht="58.5" customHeight="1" x14ac:dyDescent="0.25">
      <c r="A544" s="161">
        <f t="shared" si="122"/>
        <v>0</v>
      </c>
      <c r="B544" s="64"/>
      <c r="C544" s="64"/>
      <c r="D544" s="64"/>
      <c r="E544" s="64"/>
      <c r="F544" s="71" t="s">
        <v>155</v>
      </c>
      <c r="G544" s="64"/>
      <c r="H544" s="22"/>
      <c r="I544" s="22"/>
      <c r="J544" s="22"/>
      <c r="K544" s="22"/>
      <c r="L544" s="22"/>
      <c r="M544" s="22"/>
      <c r="N544" s="22"/>
      <c r="O544" s="2" t="s">
        <v>862</v>
      </c>
      <c r="R544" s="161">
        <f t="shared" si="119"/>
        <v>0</v>
      </c>
      <c r="S544" s="161">
        <f t="shared" si="120"/>
        <v>0</v>
      </c>
      <c r="T544" s="161">
        <f t="shared" si="121"/>
        <v>0</v>
      </c>
    </row>
    <row r="545" spans="1:20" x14ac:dyDescent="0.25">
      <c r="A545" s="161">
        <f t="shared" si="122"/>
        <v>928611.7</v>
      </c>
      <c r="B545" s="64">
        <v>2811</v>
      </c>
      <c r="C545" s="64" t="s">
        <v>13</v>
      </c>
      <c r="D545" s="64">
        <v>1</v>
      </c>
      <c r="E545" s="64">
        <v>1</v>
      </c>
      <c r="F545" s="71" t="s">
        <v>312</v>
      </c>
      <c r="G545" s="64"/>
      <c r="H545" s="22">
        <f>SUM(H547:H555)</f>
        <v>928611.7</v>
      </c>
      <c r="I545" s="22">
        <f t="shared" ref="I545:N545" si="125">SUM(I547:I555)</f>
        <v>928611.7</v>
      </c>
      <c r="J545" s="22">
        <f t="shared" si="125"/>
        <v>0</v>
      </c>
      <c r="K545" s="22">
        <f t="shared" si="125"/>
        <v>217626.95396825398</v>
      </c>
      <c r="L545" s="22">
        <f t="shared" si="125"/>
        <v>388185.01746031747</v>
      </c>
      <c r="M545" s="22">
        <f t="shared" si="125"/>
        <v>646823.35873015772</v>
      </c>
      <c r="N545" s="22">
        <f t="shared" si="125"/>
        <v>928611.7</v>
      </c>
      <c r="O545" s="2" t="s">
        <v>862</v>
      </c>
      <c r="R545" s="161">
        <f t="shared" si="119"/>
        <v>170558.06349206349</v>
      </c>
      <c r="S545" s="161">
        <f t="shared" si="120"/>
        <v>258638.34126984025</v>
      </c>
      <c r="T545" s="161">
        <f t="shared" si="121"/>
        <v>281788.34126984223</v>
      </c>
    </row>
    <row r="546" spans="1:20" ht="40.5" x14ac:dyDescent="0.25">
      <c r="A546" s="161">
        <f t="shared" si="122"/>
        <v>0</v>
      </c>
      <c r="B546" s="64"/>
      <c r="C546" s="64"/>
      <c r="D546" s="64"/>
      <c r="E546" s="64"/>
      <c r="F546" s="71" t="s">
        <v>176</v>
      </c>
      <c r="G546" s="64"/>
      <c r="H546" s="22"/>
      <c r="I546" s="22"/>
      <c r="J546" s="22"/>
      <c r="K546" s="22"/>
      <c r="L546" s="22"/>
      <c r="M546" s="22"/>
      <c r="N546" s="22"/>
      <c r="O546" s="2" t="s">
        <v>862</v>
      </c>
      <c r="R546" s="161">
        <f t="shared" si="119"/>
        <v>0</v>
      </c>
      <c r="S546" s="161">
        <f t="shared" si="120"/>
        <v>0</v>
      </c>
      <c r="T546" s="161">
        <f t="shared" si="121"/>
        <v>0</v>
      </c>
    </row>
    <row r="547" spans="1:20" x14ac:dyDescent="0.25">
      <c r="A547" s="161">
        <f t="shared" si="122"/>
        <v>40700</v>
      </c>
      <c r="B547" s="64"/>
      <c r="C547" s="64"/>
      <c r="D547" s="64"/>
      <c r="E547" s="64"/>
      <c r="F547" s="71" t="s">
        <v>556</v>
      </c>
      <c r="G547" s="64">
        <v>4221</v>
      </c>
      <c r="H547" s="22">
        <f t="shared" ref="H547:H555" si="126">SUM(I547:J547)</f>
        <v>40700</v>
      </c>
      <c r="I547" s="22">
        <v>40700</v>
      </c>
      <c r="J547" s="22"/>
      <c r="K547" s="152">
        <f t="shared" ref="K547:K555" si="127">+H547/252*60</f>
        <v>9690.4761904761908</v>
      </c>
      <c r="L547" s="152">
        <f t="shared" ref="L547:L550" si="128">+H547/252*122</f>
        <v>19703.968253968254</v>
      </c>
      <c r="M547" s="152">
        <f t="shared" ref="M547:M555" si="129">+H547/252*187</f>
        <v>30201.984126984127</v>
      </c>
      <c r="N547" s="152">
        <f t="shared" ref="N547:N555" si="130">+H547</f>
        <v>40700</v>
      </c>
      <c r="O547" s="2" t="s">
        <v>862</v>
      </c>
      <c r="R547" s="161">
        <f t="shared" si="119"/>
        <v>10013.492063492064</v>
      </c>
      <c r="S547" s="161">
        <f t="shared" si="120"/>
        <v>10498.015873015873</v>
      </c>
      <c r="T547" s="161">
        <f t="shared" si="121"/>
        <v>10498.015873015873</v>
      </c>
    </row>
    <row r="548" spans="1:20" x14ac:dyDescent="0.25">
      <c r="A548" s="161">
        <f t="shared" si="122"/>
        <v>3000</v>
      </c>
      <c r="B548" s="64"/>
      <c r="C548" s="64"/>
      <c r="D548" s="64"/>
      <c r="E548" s="64"/>
      <c r="F548" s="71" t="s">
        <v>870</v>
      </c>
      <c r="G548" s="64">
        <v>4222</v>
      </c>
      <c r="H548" s="22">
        <f t="shared" si="126"/>
        <v>3000</v>
      </c>
      <c r="I548" s="22">
        <v>3000</v>
      </c>
      <c r="J548" s="22"/>
      <c r="K548" s="152">
        <f t="shared" si="127"/>
        <v>714.28571428571433</v>
      </c>
      <c r="L548" s="152">
        <f t="shared" si="128"/>
        <v>1452.3809523809525</v>
      </c>
      <c r="M548" s="152">
        <f t="shared" si="129"/>
        <v>2226.1904761904761</v>
      </c>
      <c r="N548" s="152">
        <f t="shared" si="130"/>
        <v>3000</v>
      </c>
      <c r="O548" s="2" t="s">
        <v>862</v>
      </c>
      <c r="R548" s="161">
        <f t="shared" si="119"/>
        <v>738.09523809523819</v>
      </c>
      <c r="S548" s="161">
        <f t="shared" si="120"/>
        <v>773.80952380952363</v>
      </c>
      <c r="T548" s="161">
        <f t="shared" si="121"/>
        <v>773.80952380952385</v>
      </c>
    </row>
    <row r="549" spans="1:20" x14ac:dyDescent="0.25">
      <c r="A549" s="161">
        <f t="shared" si="122"/>
        <v>773634</v>
      </c>
      <c r="B549" s="64"/>
      <c r="C549" s="64"/>
      <c r="D549" s="64"/>
      <c r="E549" s="64"/>
      <c r="F549" s="71" t="s">
        <v>557</v>
      </c>
      <c r="G549" s="64">
        <v>4511</v>
      </c>
      <c r="H549" s="22">
        <f t="shared" si="126"/>
        <v>773634</v>
      </c>
      <c r="I549" s="22">
        <f>785484-78000+66150</f>
        <v>773634</v>
      </c>
      <c r="J549" s="22"/>
      <c r="K549" s="22">
        <v>166871</v>
      </c>
      <c r="L549" s="22">
        <v>282164.06349206343</v>
      </c>
      <c r="M549" s="22">
        <v>519824.03174603079</v>
      </c>
      <c r="N549" s="152">
        <f t="shared" si="130"/>
        <v>773634</v>
      </c>
      <c r="O549" s="2" t="s">
        <v>862</v>
      </c>
      <c r="R549" s="161">
        <f t="shared" si="119"/>
        <v>115293.06349206343</v>
      </c>
      <c r="S549" s="161">
        <f t="shared" si="120"/>
        <v>237659.96825396735</v>
      </c>
      <c r="T549" s="161">
        <f t="shared" si="121"/>
        <v>253809.96825396921</v>
      </c>
    </row>
    <row r="550" spans="1:20" x14ac:dyDescent="0.25">
      <c r="A550" s="161">
        <f t="shared" si="122"/>
        <v>0</v>
      </c>
      <c r="B550" s="64"/>
      <c r="C550" s="64"/>
      <c r="D550" s="64"/>
      <c r="E550" s="64"/>
      <c r="F550" s="71" t="s">
        <v>558</v>
      </c>
      <c r="G550" s="64">
        <v>4729</v>
      </c>
      <c r="H550" s="22">
        <f t="shared" si="126"/>
        <v>0</v>
      </c>
      <c r="I550" s="22"/>
      <c r="J550" s="22"/>
      <c r="K550" s="152">
        <f t="shared" si="127"/>
        <v>0</v>
      </c>
      <c r="L550" s="152">
        <f t="shared" si="128"/>
        <v>0</v>
      </c>
      <c r="M550" s="152">
        <f t="shared" si="129"/>
        <v>0</v>
      </c>
      <c r="N550" s="152">
        <f t="shared" si="130"/>
        <v>0</v>
      </c>
      <c r="O550" s="2" t="s">
        <v>862</v>
      </c>
      <c r="R550" s="161">
        <f t="shared" si="119"/>
        <v>0</v>
      </c>
      <c r="S550" s="161">
        <f t="shared" si="120"/>
        <v>0</v>
      </c>
      <c r="T550" s="161">
        <f t="shared" si="121"/>
        <v>0</v>
      </c>
    </row>
    <row r="551" spans="1:20" ht="40.5" x14ac:dyDescent="0.25">
      <c r="A551" s="161"/>
      <c r="B551" s="64"/>
      <c r="C551" s="64"/>
      <c r="D551" s="64"/>
      <c r="E551" s="64"/>
      <c r="F551" s="70" t="s">
        <v>879</v>
      </c>
      <c r="G551" s="56" t="s">
        <v>67</v>
      </c>
      <c r="H551" s="22">
        <f t="shared" si="126"/>
        <v>46232.7</v>
      </c>
      <c r="I551" s="22">
        <v>46232.7</v>
      </c>
      <c r="J551" s="22"/>
      <c r="K551" s="152">
        <v>24654.763492063492</v>
      </c>
      <c r="L551" s="152">
        <v>46232.7</v>
      </c>
      <c r="M551" s="152">
        <v>46232.7</v>
      </c>
      <c r="N551" s="152">
        <f t="shared" si="130"/>
        <v>46232.7</v>
      </c>
      <c r="O551" s="161">
        <f>+M549-U8</f>
        <v>519824.03174603079</v>
      </c>
      <c r="R551" s="161">
        <f t="shared" si="119"/>
        <v>21577.936507936505</v>
      </c>
      <c r="S551" s="161">
        <f t="shared" si="120"/>
        <v>0</v>
      </c>
      <c r="T551" s="161">
        <f t="shared" si="121"/>
        <v>0</v>
      </c>
    </row>
    <row r="552" spans="1:20" ht="27" x14ac:dyDescent="0.25">
      <c r="A552" s="161">
        <f t="shared" si="122"/>
        <v>0</v>
      </c>
      <c r="B552" s="64"/>
      <c r="C552" s="64"/>
      <c r="D552" s="64"/>
      <c r="E552" s="64"/>
      <c r="F552" s="71" t="s">
        <v>563</v>
      </c>
      <c r="G552" s="64">
        <v>4819</v>
      </c>
      <c r="H552" s="22">
        <f>SUM(I552:J552)</f>
        <v>0</v>
      </c>
      <c r="I552" s="22"/>
      <c r="J552" s="22"/>
      <c r="K552" s="152"/>
      <c r="L552" s="152"/>
      <c r="M552" s="152"/>
      <c r="N552" s="152">
        <f t="shared" si="130"/>
        <v>0</v>
      </c>
      <c r="O552" s="2" t="s">
        <v>862</v>
      </c>
      <c r="R552" s="161">
        <f t="shared" si="119"/>
        <v>0</v>
      </c>
      <c r="S552" s="161">
        <f t="shared" si="120"/>
        <v>0</v>
      </c>
      <c r="T552" s="161">
        <f t="shared" si="121"/>
        <v>0</v>
      </c>
    </row>
    <row r="553" spans="1:20" x14ac:dyDescent="0.25">
      <c r="A553" s="161">
        <f t="shared" si="122"/>
        <v>3000</v>
      </c>
      <c r="B553" s="64"/>
      <c r="C553" s="64"/>
      <c r="D553" s="64"/>
      <c r="E553" s="64"/>
      <c r="F553" s="71" t="s">
        <v>543</v>
      </c>
      <c r="G553" s="64">
        <v>4861</v>
      </c>
      <c r="H553" s="22">
        <f t="shared" si="126"/>
        <v>3000</v>
      </c>
      <c r="I553" s="22">
        <v>3000</v>
      </c>
      <c r="J553" s="22"/>
      <c r="K553" s="152">
        <v>714.28571428571433</v>
      </c>
      <c r="L553" s="152">
        <v>1452.3809523809525</v>
      </c>
      <c r="M553" s="152">
        <v>2226.1904761904761</v>
      </c>
      <c r="N553" s="152">
        <f t="shared" si="130"/>
        <v>3000</v>
      </c>
      <c r="O553" s="2" t="s">
        <v>862</v>
      </c>
      <c r="R553" s="161">
        <f t="shared" si="119"/>
        <v>738.09523809523819</v>
      </c>
      <c r="S553" s="161">
        <f t="shared" si="120"/>
        <v>773.80952380952363</v>
      </c>
      <c r="T553" s="161">
        <f t="shared" si="121"/>
        <v>773.80952380952385</v>
      </c>
    </row>
    <row r="554" spans="1:20" x14ac:dyDescent="0.25">
      <c r="A554" s="161">
        <f t="shared" si="122"/>
        <v>4045</v>
      </c>
      <c r="B554" s="64"/>
      <c r="C554" s="64"/>
      <c r="D554" s="64"/>
      <c r="E554" s="64"/>
      <c r="F554" s="71" t="s">
        <v>559</v>
      </c>
      <c r="G554" s="64">
        <v>4216</v>
      </c>
      <c r="H554" s="22">
        <f t="shared" si="126"/>
        <v>4045</v>
      </c>
      <c r="I554" s="22">
        <v>4045</v>
      </c>
      <c r="J554" s="22"/>
      <c r="K554" s="152">
        <v>1172.6190476190477</v>
      </c>
      <c r="L554" s="152">
        <v>2100.1587301587301</v>
      </c>
      <c r="M554" s="152">
        <v>3072.5793650793653</v>
      </c>
      <c r="N554" s="152">
        <f t="shared" si="130"/>
        <v>4045</v>
      </c>
      <c r="O554" s="2" t="s">
        <v>862</v>
      </c>
      <c r="R554" s="161">
        <f t="shared" si="119"/>
        <v>927.53968253968242</v>
      </c>
      <c r="S554" s="161">
        <f t="shared" si="120"/>
        <v>972.42063492063517</v>
      </c>
      <c r="T554" s="161">
        <f t="shared" si="121"/>
        <v>972.42063492063471</v>
      </c>
    </row>
    <row r="555" spans="1:20" x14ac:dyDescent="0.25">
      <c r="A555" s="161">
        <f t="shared" si="122"/>
        <v>58000</v>
      </c>
      <c r="B555" s="64"/>
      <c r="C555" s="64"/>
      <c r="D555" s="64"/>
      <c r="E555" s="64"/>
      <c r="F555" s="71" t="s">
        <v>561</v>
      </c>
      <c r="G555" s="64">
        <v>4727</v>
      </c>
      <c r="H555" s="22">
        <f t="shared" si="126"/>
        <v>58000</v>
      </c>
      <c r="I555" s="22">
        <v>58000</v>
      </c>
      <c r="J555" s="22"/>
      <c r="K555" s="152">
        <f t="shared" si="127"/>
        <v>13809.523809523809</v>
      </c>
      <c r="L555" s="152">
        <v>35079.365079365103</v>
      </c>
      <c r="M555" s="152">
        <f t="shared" si="129"/>
        <v>43039.682539682537</v>
      </c>
      <c r="N555" s="152">
        <f t="shared" si="130"/>
        <v>58000</v>
      </c>
      <c r="O555" s="2" t="s">
        <v>862</v>
      </c>
      <c r="R555" s="161">
        <f t="shared" si="119"/>
        <v>21269.841269841294</v>
      </c>
      <c r="S555" s="161">
        <f t="shared" si="120"/>
        <v>7960.3174603174339</v>
      </c>
      <c r="T555" s="161">
        <f t="shared" si="121"/>
        <v>14960.317460317463</v>
      </c>
    </row>
    <row r="556" spans="1:20" x14ac:dyDescent="0.25">
      <c r="A556" s="161">
        <f t="shared" si="122"/>
        <v>0</v>
      </c>
      <c r="B556" s="64"/>
      <c r="C556" s="64"/>
      <c r="D556" s="64"/>
      <c r="E556" s="64"/>
      <c r="F556" s="71" t="s">
        <v>177</v>
      </c>
      <c r="G556" s="64"/>
      <c r="H556" s="22"/>
      <c r="I556" s="22"/>
      <c r="J556" s="22"/>
      <c r="K556" s="22"/>
      <c r="L556" s="22"/>
      <c r="M556" s="22"/>
      <c r="N556" s="22"/>
      <c r="O556" s="2" t="s">
        <v>862</v>
      </c>
      <c r="R556" s="161">
        <f t="shared" si="119"/>
        <v>0</v>
      </c>
      <c r="S556" s="161">
        <f t="shared" si="120"/>
        <v>0</v>
      </c>
      <c r="T556" s="161">
        <f t="shared" si="121"/>
        <v>0</v>
      </c>
    </row>
    <row r="557" spans="1:20" x14ac:dyDescent="0.25">
      <c r="A557" s="161">
        <f t="shared" si="122"/>
        <v>1166591.0959999999</v>
      </c>
      <c r="B557" s="64">
        <v>2820</v>
      </c>
      <c r="C557" s="64" t="s">
        <v>13</v>
      </c>
      <c r="D557" s="64">
        <v>2</v>
      </c>
      <c r="E557" s="64">
        <v>0</v>
      </c>
      <c r="F557" s="71" t="s">
        <v>313</v>
      </c>
      <c r="G557" s="64"/>
      <c r="H557" s="22">
        <f t="shared" ref="H557:N557" si="131">H559+H566+H573+H580+H585+H589+H593</f>
        <v>1166591.0959999999</v>
      </c>
      <c r="I557" s="22">
        <f t="shared" si="131"/>
        <v>1150911.0959999999</v>
      </c>
      <c r="J557" s="22">
        <f t="shared" si="131"/>
        <v>15680</v>
      </c>
      <c r="K557" s="22">
        <f t="shared" si="131"/>
        <v>294800.5121243188</v>
      </c>
      <c r="L557" s="22">
        <f t="shared" si="131"/>
        <v>498124.69000000018</v>
      </c>
      <c r="M557" s="22">
        <f t="shared" si="131"/>
        <v>804533.73907229526</v>
      </c>
      <c r="N557" s="22">
        <f t="shared" si="131"/>
        <v>1166591.0959999999</v>
      </c>
      <c r="O557" s="2" t="s">
        <v>862</v>
      </c>
      <c r="R557" s="161">
        <f t="shared" si="119"/>
        <v>203324.17787568137</v>
      </c>
      <c r="S557" s="161">
        <f t="shared" si="120"/>
        <v>306409.04907229508</v>
      </c>
      <c r="T557" s="161">
        <f t="shared" si="121"/>
        <v>362057.35692770465</v>
      </c>
    </row>
    <row r="558" spans="1:20" ht="54.75" customHeight="1" x14ac:dyDescent="0.25">
      <c r="A558" s="161">
        <f t="shared" si="122"/>
        <v>0</v>
      </c>
      <c r="B558" s="64"/>
      <c r="C558" s="64"/>
      <c r="D558" s="64"/>
      <c r="E558" s="64"/>
      <c r="F558" s="71" t="s">
        <v>155</v>
      </c>
      <c r="G558" s="64"/>
      <c r="H558" s="22"/>
      <c r="I558" s="22"/>
      <c r="J558" s="22"/>
      <c r="K558" s="22"/>
      <c r="L558" s="22"/>
      <c r="M558" s="22"/>
      <c r="N558" s="22"/>
      <c r="O558" s="2" t="s">
        <v>862</v>
      </c>
      <c r="R558" s="161">
        <f t="shared" si="119"/>
        <v>0</v>
      </c>
      <c r="S558" s="161">
        <f t="shared" si="120"/>
        <v>0</v>
      </c>
      <c r="T558" s="161">
        <f t="shared" si="121"/>
        <v>0</v>
      </c>
    </row>
    <row r="559" spans="1:20" x14ac:dyDescent="0.25">
      <c r="A559" s="161">
        <f t="shared" si="122"/>
        <v>84124.98</v>
      </c>
      <c r="B559" s="64">
        <v>2821</v>
      </c>
      <c r="C559" s="64" t="s">
        <v>13</v>
      </c>
      <c r="D559" s="64">
        <v>2</v>
      </c>
      <c r="E559" s="64">
        <v>1</v>
      </c>
      <c r="F559" s="71" t="s">
        <v>314</v>
      </c>
      <c r="G559" s="64"/>
      <c r="H559" s="22">
        <f>SUM(H561:H565)</f>
        <v>84124.98</v>
      </c>
      <c r="I559" s="22">
        <f t="shared" ref="I559:N559" si="132">SUM(I561:I565)</f>
        <v>84124.98</v>
      </c>
      <c r="J559" s="22">
        <f t="shared" si="132"/>
        <v>0</v>
      </c>
      <c r="K559" s="22">
        <f t="shared" si="132"/>
        <v>21064.612857142856</v>
      </c>
      <c r="L559" s="22">
        <f t="shared" si="132"/>
        <v>42072.830476190473</v>
      </c>
      <c r="M559" s="22">
        <f t="shared" si="132"/>
        <v>63098.905238095234</v>
      </c>
      <c r="N559" s="22">
        <f t="shared" si="132"/>
        <v>84124.98</v>
      </c>
      <c r="O559" s="2" t="s">
        <v>862</v>
      </c>
      <c r="R559" s="161">
        <f t="shared" si="119"/>
        <v>21008.217619047617</v>
      </c>
      <c r="S559" s="161">
        <f t="shared" si="120"/>
        <v>21026.074761904762</v>
      </c>
      <c r="T559" s="161">
        <f t="shared" si="121"/>
        <v>21026.074761904762</v>
      </c>
    </row>
    <row r="560" spans="1:20" ht="40.5" x14ac:dyDescent="0.25">
      <c r="A560" s="161">
        <f t="shared" si="122"/>
        <v>0</v>
      </c>
      <c r="B560" s="64"/>
      <c r="C560" s="64"/>
      <c r="D560" s="64"/>
      <c r="E560" s="64"/>
      <c r="F560" s="71" t="s">
        <v>176</v>
      </c>
      <c r="G560" s="64"/>
      <c r="H560" s="22"/>
      <c r="I560" s="22"/>
      <c r="J560" s="22"/>
      <c r="K560" s="22"/>
      <c r="L560" s="22"/>
      <c r="M560" s="22"/>
      <c r="N560" s="22"/>
      <c r="O560" s="2" t="s">
        <v>862</v>
      </c>
      <c r="R560" s="161">
        <f t="shared" si="119"/>
        <v>0</v>
      </c>
      <c r="S560" s="161">
        <f t="shared" si="120"/>
        <v>0</v>
      </c>
      <c r="T560" s="161">
        <f t="shared" si="121"/>
        <v>0</v>
      </c>
    </row>
    <row r="561" spans="1:20" ht="27" x14ac:dyDescent="0.25">
      <c r="A561" s="161">
        <f t="shared" si="122"/>
        <v>82556.679999999993</v>
      </c>
      <c r="B561" s="64"/>
      <c r="C561" s="64"/>
      <c r="D561" s="64"/>
      <c r="E561" s="64"/>
      <c r="F561" s="71" t="s">
        <v>562</v>
      </c>
      <c r="G561" s="64">
        <v>4511</v>
      </c>
      <c r="H561" s="22">
        <f>SUM(I561:J561)</f>
        <v>82556.679999999993</v>
      </c>
      <c r="I561" s="22">
        <f>-6000+83821.68+4735</f>
        <v>82556.679999999993</v>
      </c>
      <c r="J561" s="22"/>
      <c r="K561" s="152">
        <f>+H561/4</f>
        <v>20639.169999999998</v>
      </c>
      <c r="L561" s="152">
        <f>+H561/4*2</f>
        <v>41278.339999999997</v>
      </c>
      <c r="M561" s="152">
        <f>+H561/4*3</f>
        <v>61917.509999999995</v>
      </c>
      <c r="N561" s="152">
        <f t="shared" ref="N561" si="133">+H561</f>
        <v>82556.679999999993</v>
      </c>
      <c r="O561" s="2" t="s">
        <v>862</v>
      </c>
      <c r="R561" s="161">
        <f t="shared" si="119"/>
        <v>20639.169999999998</v>
      </c>
      <c r="S561" s="161">
        <f t="shared" si="120"/>
        <v>20639.169999999998</v>
      </c>
      <c r="T561" s="161">
        <f t="shared" si="121"/>
        <v>20639.169999999998</v>
      </c>
    </row>
    <row r="562" spans="1:20" x14ac:dyDescent="0.25">
      <c r="A562" s="161">
        <f t="shared" si="122"/>
        <v>0</v>
      </c>
      <c r="B562" s="64"/>
      <c r="C562" s="64"/>
      <c r="D562" s="64"/>
      <c r="E562" s="64"/>
      <c r="F562" s="71" t="s">
        <v>559</v>
      </c>
      <c r="G562" s="64">
        <v>4216</v>
      </c>
      <c r="H562" s="22">
        <f>SUM(I562:J562)</f>
        <v>0</v>
      </c>
      <c r="I562" s="22"/>
      <c r="J562" s="22"/>
      <c r="K562" s="152">
        <f t="shared" ref="K562:K565" si="134">+H562/252*60</f>
        <v>0</v>
      </c>
      <c r="L562" s="152">
        <f t="shared" ref="L562:L565" si="135">+H562/252*122</f>
        <v>0</v>
      </c>
      <c r="M562" s="152">
        <f t="shared" ref="M562:M565" si="136">+H562/252*187</f>
        <v>0</v>
      </c>
      <c r="N562" s="152">
        <f t="shared" ref="N562:N565" si="137">+H562</f>
        <v>0</v>
      </c>
      <c r="O562" s="2" t="s">
        <v>862</v>
      </c>
      <c r="R562" s="161">
        <f t="shared" si="119"/>
        <v>0</v>
      </c>
      <c r="S562" s="161">
        <f t="shared" si="120"/>
        <v>0</v>
      </c>
      <c r="T562" s="161">
        <f t="shared" si="121"/>
        <v>0</v>
      </c>
    </row>
    <row r="563" spans="1:20" ht="40.5" x14ac:dyDescent="0.25">
      <c r="A563" s="161"/>
      <c r="B563" s="64"/>
      <c r="C563" s="64"/>
      <c r="D563" s="64"/>
      <c r="E563" s="64"/>
      <c r="F563" s="70" t="s">
        <v>879</v>
      </c>
      <c r="G563" s="56" t="s">
        <v>67</v>
      </c>
      <c r="H563" s="22">
        <f t="shared" ref="H563" si="138">SUM(I563:J563)</f>
        <v>1568.3</v>
      </c>
      <c r="I563" s="22">
        <v>1568.3</v>
      </c>
      <c r="J563" s="22"/>
      <c r="K563" s="152">
        <v>425.44285714285718</v>
      </c>
      <c r="L563" s="152">
        <v>794.49047619047622</v>
      </c>
      <c r="M563" s="152">
        <v>1181.395238095238</v>
      </c>
      <c r="N563" s="152">
        <f t="shared" si="137"/>
        <v>1568.3</v>
      </c>
      <c r="R563" s="161">
        <f t="shared" si="119"/>
        <v>369.04761904761904</v>
      </c>
      <c r="S563" s="161">
        <f t="shared" si="120"/>
        <v>386.90476190476181</v>
      </c>
      <c r="T563" s="161">
        <f t="shared" si="121"/>
        <v>386.90476190476193</v>
      </c>
    </row>
    <row r="564" spans="1:20" ht="27" x14ac:dyDescent="0.25">
      <c r="A564" s="161">
        <f t="shared" si="122"/>
        <v>0</v>
      </c>
      <c r="B564" s="64"/>
      <c r="C564" s="64"/>
      <c r="D564" s="64"/>
      <c r="E564" s="64"/>
      <c r="F564" s="71" t="s">
        <v>563</v>
      </c>
      <c r="G564" s="64">
        <v>4819</v>
      </c>
      <c r="H564" s="22">
        <f>SUM(I564:J564)</f>
        <v>0</v>
      </c>
      <c r="I564" s="22"/>
      <c r="J564" s="22"/>
      <c r="K564" s="152"/>
      <c r="L564" s="152"/>
      <c r="M564" s="152"/>
      <c r="N564" s="152">
        <f t="shared" si="137"/>
        <v>0</v>
      </c>
      <c r="O564" s="2" t="s">
        <v>862</v>
      </c>
      <c r="R564" s="161">
        <f t="shared" si="119"/>
        <v>0</v>
      </c>
      <c r="S564" s="161">
        <f t="shared" si="120"/>
        <v>0</v>
      </c>
      <c r="T564" s="161">
        <f t="shared" si="121"/>
        <v>0</v>
      </c>
    </row>
    <row r="565" spans="1:20" x14ac:dyDescent="0.25">
      <c r="A565" s="161">
        <f t="shared" si="122"/>
        <v>0</v>
      </c>
      <c r="B565" s="64"/>
      <c r="C565" s="64"/>
      <c r="D565" s="64"/>
      <c r="E565" s="64"/>
      <c r="F565" s="71" t="s">
        <v>184</v>
      </c>
      <c r="G565" s="64" t="s">
        <v>94</v>
      </c>
      <c r="H565" s="22"/>
      <c r="I565" s="22"/>
      <c r="J565" s="22"/>
      <c r="K565" s="152">
        <f t="shared" si="134"/>
        <v>0</v>
      </c>
      <c r="L565" s="152">
        <f t="shared" si="135"/>
        <v>0</v>
      </c>
      <c r="M565" s="152">
        <f t="shared" si="136"/>
        <v>0</v>
      </c>
      <c r="N565" s="152">
        <f t="shared" si="137"/>
        <v>0</v>
      </c>
      <c r="O565" s="2" t="s">
        <v>862</v>
      </c>
      <c r="R565" s="161">
        <f t="shared" si="119"/>
        <v>0</v>
      </c>
      <c r="S565" s="161">
        <f t="shared" si="120"/>
        <v>0</v>
      </c>
      <c r="T565" s="161">
        <f t="shared" si="121"/>
        <v>0</v>
      </c>
    </row>
    <row r="566" spans="1:20" ht="25.5" customHeight="1" x14ac:dyDescent="0.25">
      <c r="A566" s="161">
        <f t="shared" si="122"/>
        <v>113202.82</v>
      </c>
      <c r="B566" s="64">
        <v>2822</v>
      </c>
      <c r="C566" s="64" t="s">
        <v>13</v>
      </c>
      <c r="D566" s="64">
        <v>2</v>
      </c>
      <c r="E566" s="64">
        <v>2</v>
      </c>
      <c r="F566" s="71" t="s">
        <v>315</v>
      </c>
      <c r="G566" s="64"/>
      <c r="H566" s="22">
        <f>SUM(H568:H571)</f>
        <v>113202.82</v>
      </c>
      <c r="I566" s="22">
        <f t="shared" ref="I566:N566" si="139">SUM(I568:I571)</f>
        <v>113022.82</v>
      </c>
      <c r="J566" s="22">
        <f t="shared" si="139"/>
        <v>180</v>
      </c>
      <c r="K566" s="22">
        <f t="shared" si="139"/>
        <v>28674.765714285713</v>
      </c>
      <c r="L566" s="22">
        <f t="shared" si="139"/>
        <v>56569.30761904762</v>
      </c>
      <c r="M566" s="22">
        <f t="shared" si="139"/>
        <v>84749.563809523795</v>
      </c>
      <c r="N566" s="22">
        <f t="shared" si="139"/>
        <v>113202.82</v>
      </c>
      <c r="O566" s="2" t="s">
        <v>862</v>
      </c>
      <c r="R566" s="161">
        <f t="shared" si="119"/>
        <v>27894.541904761907</v>
      </c>
      <c r="S566" s="161">
        <f t="shared" si="120"/>
        <v>28180.256190476175</v>
      </c>
      <c r="T566" s="161">
        <f t="shared" si="121"/>
        <v>28453.256190476211</v>
      </c>
    </row>
    <row r="567" spans="1:20" ht="40.5" x14ac:dyDescent="0.25">
      <c r="A567" s="161">
        <f t="shared" si="122"/>
        <v>0</v>
      </c>
      <c r="B567" s="64"/>
      <c r="C567" s="64"/>
      <c r="D567" s="64"/>
      <c r="E567" s="64"/>
      <c r="F567" s="71" t="s">
        <v>176</v>
      </c>
      <c r="G567" s="64"/>
      <c r="H567" s="22"/>
      <c r="I567" s="22"/>
      <c r="J567" s="22"/>
      <c r="K567" s="22"/>
      <c r="L567" s="22"/>
      <c r="M567" s="22"/>
      <c r="N567" s="22"/>
      <c r="O567" s="2" t="s">
        <v>862</v>
      </c>
      <c r="R567" s="161">
        <f t="shared" si="119"/>
        <v>0</v>
      </c>
      <c r="S567" s="161">
        <f t="shared" si="120"/>
        <v>0</v>
      </c>
      <c r="T567" s="161">
        <f t="shared" si="121"/>
        <v>0</v>
      </c>
    </row>
    <row r="568" spans="1:20" ht="40.5" x14ac:dyDescent="0.25">
      <c r="A568" s="161"/>
      <c r="B568" s="64"/>
      <c r="C568" s="64"/>
      <c r="D568" s="64"/>
      <c r="E568" s="64"/>
      <c r="F568" s="70" t="s">
        <v>879</v>
      </c>
      <c r="G568" s="56" t="s">
        <v>67</v>
      </c>
      <c r="H568" s="22">
        <f t="shared" ref="H568" si="140">SUM(I568:J568)</f>
        <v>24447.3</v>
      </c>
      <c r="I568" s="22">
        <v>24447.3</v>
      </c>
      <c r="J568" s="22"/>
      <c r="K568" s="152">
        <v>6161.5857142857149</v>
      </c>
      <c r="L568" s="152">
        <v>12066.347619047619</v>
      </c>
      <c r="M568" s="152">
        <v>18256.823809523808</v>
      </c>
      <c r="N568" s="152">
        <f t="shared" ref="N568" si="141">+H568</f>
        <v>24447.3</v>
      </c>
      <c r="R568" s="161">
        <f t="shared" si="119"/>
        <v>5904.7619047619046</v>
      </c>
      <c r="S568" s="161">
        <f t="shared" si="120"/>
        <v>6190.476190476189</v>
      </c>
      <c r="T568" s="161">
        <f t="shared" si="121"/>
        <v>6190.4761904761908</v>
      </c>
    </row>
    <row r="569" spans="1:20" ht="27" x14ac:dyDescent="0.25">
      <c r="A569" s="161">
        <f t="shared" si="122"/>
        <v>0</v>
      </c>
      <c r="B569" s="64"/>
      <c r="C569" s="64"/>
      <c r="D569" s="64"/>
      <c r="E569" s="64"/>
      <c r="F569" s="70" t="s">
        <v>563</v>
      </c>
      <c r="G569" s="56">
        <v>4819</v>
      </c>
      <c r="H569" s="22">
        <f>SUM(I569:J569)</f>
        <v>0</v>
      </c>
      <c r="I569" s="22"/>
      <c r="J569" s="22"/>
      <c r="K569" s="152"/>
      <c r="L569" s="152"/>
      <c r="M569" s="152"/>
      <c r="N569" s="152">
        <f t="shared" ref="N569:N571" si="142">+H569</f>
        <v>0</v>
      </c>
      <c r="O569" s="2" t="s">
        <v>862</v>
      </c>
      <c r="R569" s="161">
        <f t="shared" si="119"/>
        <v>0</v>
      </c>
      <c r="S569" s="161">
        <f t="shared" si="120"/>
        <v>0</v>
      </c>
      <c r="T569" s="161">
        <f t="shared" si="121"/>
        <v>0</v>
      </c>
    </row>
    <row r="570" spans="1:20" x14ac:dyDescent="0.25">
      <c r="A570" s="161">
        <f t="shared" si="122"/>
        <v>88575.52</v>
      </c>
      <c r="B570" s="64"/>
      <c r="C570" s="64"/>
      <c r="D570" s="64"/>
      <c r="E570" s="64"/>
      <c r="F570" s="71" t="s">
        <v>585</v>
      </c>
      <c r="G570" s="64">
        <v>4511</v>
      </c>
      <c r="H570" s="22">
        <f>SUM(I570:J570)</f>
        <v>88575.52</v>
      </c>
      <c r="I570" s="22">
        <f>88302.52+273</f>
        <v>88575.52</v>
      </c>
      <c r="J570" s="22"/>
      <c r="K570" s="152">
        <v>22333.18</v>
      </c>
      <c r="L570" s="152">
        <v>44322.96</v>
      </c>
      <c r="M570" s="152">
        <v>66312.739999999991</v>
      </c>
      <c r="N570" s="152">
        <f t="shared" si="142"/>
        <v>88575.52</v>
      </c>
      <c r="O570" s="2" t="s">
        <v>862</v>
      </c>
      <c r="R570" s="161">
        <f t="shared" si="119"/>
        <v>21989.78</v>
      </c>
      <c r="S570" s="161">
        <f t="shared" si="120"/>
        <v>21989.779999999992</v>
      </c>
      <c r="T570" s="161">
        <f t="shared" si="121"/>
        <v>22262.780000000013</v>
      </c>
    </row>
    <row r="571" spans="1:20" ht="27" x14ac:dyDescent="0.25">
      <c r="A571" s="161">
        <f t="shared" si="122"/>
        <v>180</v>
      </c>
      <c r="B571" s="64"/>
      <c r="C571" s="64"/>
      <c r="D571" s="64"/>
      <c r="E571" s="64"/>
      <c r="F571" s="71" t="s">
        <v>581</v>
      </c>
      <c r="G571" s="64" t="s">
        <v>92</v>
      </c>
      <c r="H571" s="22">
        <f>SUM(I571:J571)</f>
        <v>180</v>
      </c>
      <c r="I571" s="22"/>
      <c r="J571" s="22">
        <v>180</v>
      </c>
      <c r="K571" s="22">
        <v>180</v>
      </c>
      <c r="L571" s="22">
        <v>180</v>
      </c>
      <c r="M571" s="22">
        <v>180</v>
      </c>
      <c r="N571" s="152">
        <f t="shared" si="142"/>
        <v>180</v>
      </c>
      <c r="O571" s="2" t="s">
        <v>862</v>
      </c>
      <c r="R571" s="161">
        <f t="shared" si="119"/>
        <v>0</v>
      </c>
      <c r="S571" s="161">
        <f t="shared" si="120"/>
        <v>0</v>
      </c>
      <c r="T571" s="161">
        <f t="shared" si="121"/>
        <v>0</v>
      </c>
    </row>
    <row r="572" spans="1:20" ht="45.75" customHeight="1" x14ac:dyDescent="0.25">
      <c r="A572" s="161">
        <f t="shared" si="122"/>
        <v>0</v>
      </c>
      <c r="B572" s="64"/>
      <c r="C572" s="64"/>
      <c r="D572" s="64"/>
      <c r="E572" s="64"/>
      <c r="F572" s="71" t="s">
        <v>177</v>
      </c>
      <c r="G572" s="64"/>
      <c r="H572" s="22"/>
      <c r="I572" s="22"/>
      <c r="J572" s="22"/>
      <c r="K572" s="22"/>
      <c r="L572" s="22"/>
      <c r="M572" s="22"/>
      <c r="N572" s="22"/>
      <c r="O572" s="2" t="s">
        <v>862</v>
      </c>
      <c r="R572" s="161">
        <f t="shared" si="119"/>
        <v>0</v>
      </c>
      <c r="S572" s="161">
        <f t="shared" si="120"/>
        <v>0</v>
      </c>
      <c r="T572" s="161">
        <f t="shared" si="121"/>
        <v>0</v>
      </c>
    </row>
    <row r="573" spans="1:20" ht="30.75" customHeight="1" x14ac:dyDescent="0.25">
      <c r="A573" s="161">
        <f t="shared" si="122"/>
        <v>940763.29599999997</v>
      </c>
      <c r="B573" s="64">
        <v>2823</v>
      </c>
      <c r="C573" s="64" t="s">
        <v>13</v>
      </c>
      <c r="D573" s="64">
        <v>2</v>
      </c>
      <c r="E573" s="64">
        <v>3</v>
      </c>
      <c r="F573" s="71" t="s">
        <v>316</v>
      </c>
      <c r="G573" s="64"/>
      <c r="H573" s="22">
        <f>SUM(H575:H578)</f>
        <v>940763.29599999997</v>
      </c>
      <c r="I573" s="22">
        <f t="shared" ref="I573:N573" si="143">SUM(I575:I578)</f>
        <v>940763.29599999997</v>
      </c>
      <c r="J573" s="22">
        <f t="shared" si="143"/>
        <v>0</v>
      </c>
      <c r="K573" s="22">
        <f t="shared" si="143"/>
        <v>238275.41926717598</v>
      </c>
      <c r="L573" s="22">
        <f t="shared" si="143"/>
        <v>385684.93285714299</v>
      </c>
      <c r="M573" s="22">
        <f t="shared" si="143"/>
        <v>635536.46050086676</v>
      </c>
      <c r="N573" s="22">
        <f t="shared" si="143"/>
        <v>940763.29599999997</v>
      </c>
      <c r="O573" s="2" t="s">
        <v>862</v>
      </c>
      <c r="R573" s="161">
        <f t="shared" si="119"/>
        <v>147409.51358996701</v>
      </c>
      <c r="S573" s="161">
        <f t="shared" si="120"/>
        <v>249851.52764372376</v>
      </c>
      <c r="T573" s="161">
        <f t="shared" si="121"/>
        <v>305226.83549913322</v>
      </c>
    </row>
    <row r="574" spans="1:20" ht="25.5" customHeight="1" x14ac:dyDescent="0.25">
      <c r="A574" s="161">
        <f t="shared" si="122"/>
        <v>0</v>
      </c>
      <c r="B574" s="64"/>
      <c r="C574" s="64"/>
      <c r="D574" s="64"/>
      <c r="E574" s="64"/>
      <c r="F574" s="71" t="s">
        <v>176</v>
      </c>
      <c r="G574" s="64"/>
      <c r="H574" s="22"/>
      <c r="I574" s="22"/>
      <c r="J574" s="22"/>
      <c r="K574" s="22"/>
      <c r="L574" s="22"/>
      <c r="M574" s="22"/>
      <c r="N574" s="22"/>
      <c r="O574" s="2" t="s">
        <v>862</v>
      </c>
      <c r="R574" s="161">
        <f t="shared" si="119"/>
        <v>0</v>
      </c>
      <c r="S574" s="161">
        <f t="shared" si="120"/>
        <v>0</v>
      </c>
      <c r="T574" s="161">
        <f t="shared" si="121"/>
        <v>0</v>
      </c>
    </row>
    <row r="575" spans="1:20" ht="40.5" x14ac:dyDescent="0.25">
      <c r="A575" s="161"/>
      <c r="B575" s="64"/>
      <c r="C575" s="64"/>
      <c r="D575" s="64"/>
      <c r="E575" s="64"/>
      <c r="F575" s="70" t="s">
        <v>879</v>
      </c>
      <c r="G575" s="56" t="s">
        <v>67</v>
      </c>
      <c r="H575" s="22">
        <f t="shared" ref="H575" si="144">SUM(I575:J575)</f>
        <v>32512</v>
      </c>
      <c r="I575" s="22">
        <v>32512</v>
      </c>
      <c r="J575" s="22"/>
      <c r="K575" s="152">
        <v>16733.559523809523</v>
      </c>
      <c r="L575" s="152">
        <v>32512</v>
      </c>
      <c r="M575" s="152">
        <v>32512</v>
      </c>
      <c r="N575" s="152">
        <f t="shared" ref="N575" si="145">+H575</f>
        <v>32512</v>
      </c>
      <c r="O575" s="161"/>
      <c r="R575" s="161">
        <f t="shared" si="119"/>
        <v>15778.440476190477</v>
      </c>
      <c r="S575" s="161">
        <f t="shared" si="120"/>
        <v>0</v>
      </c>
      <c r="T575" s="161">
        <f t="shared" si="121"/>
        <v>0</v>
      </c>
    </row>
    <row r="576" spans="1:20" ht="27" x14ac:dyDescent="0.25">
      <c r="A576" s="161">
        <f t="shared" si="122"/>
        <v>0</v>
      </c>
      <c r="B576" s="64"/>
      <c r="C576" s="64"/>
      <c r="D576" s="64"/>
      <c r="E576" s="64"/>
      <c r="F576" s="70" t="s">
        <v>749</v>
      </c>
      <c r="G576" s="56">
        <v>4819</v>
      </c>
      <c r="H576" s="22">
        <f>SUM(I576:J576)</f>
        <v>0</v>
      </c>
      <c r="I576" s="22"/>
      <c r="J576" s="22"/>
      <c r="K576" s="152"/>
      <c r="L576" s="152"/>
      <c r="M576" s="152"/>
      <c r="N576" s="152">
        <f t="shared" ref="N576:N578" si="146">+H576</f>
        <v>0</v>
      </c>
      <c r="O576" s="2" t="s">
        <v>862</v>
      </c>
      <c r="R576" s="161">
        <f t="shared" si="119"/>
        <v>0</v>
      </c>
      <c r="S576" s="161">
        <f t="shared" si="120"/>
        <v>0</v>
      </c>
      <c r="T576" s="161">
        <f t="shared" si="121"/>
        <v>0</v>
      </c>
    </row>
    <row r="577" spans="1:20" x14ac:dyDescent="0.25">
      <c r="A577" s="161">
        <f t="shared" si="122"/>
        <v>903751.29599999997</v>
      </c>
      <c r="B577" s="64"/>
      <c r="C577" s="64"/>
      <c r="D577" s="64"/>
      <c r="E577" s="64"/>
      <c r="F577" s="71" t="s">
        <v>584</v>
      </c>
      <c r="G577" s="64">
        <v>4511</v>
      </c>
      <c r="H577" s="22">
        <f>SUM(I577:J577)</f>
        <v>903751.29599999997</v>
      </c>
      <c r="I577" s="22">
        <f>-53000+927683.296+29068</f>
        <v>903751.29599999997</v>
      </c>
      <c r="J577" s="22"/>
      <c r="K577" s="152">
        <v>217041.85974336645</v>
      </c>
      <c r="L577" s="152">
        <v>348672.93285714299</v>
      </c>
      <c r="M577" s="152">
        <v>598524.46050086676</v>
      </c>
      <c r="N577" s="152">
        <f t="shared" si="146"/>
        <v>903751.29599999997</v>
      </c>
      <c r="O577" s="2" t="s">
        <v>862</v>
      </c>
      <c r="R577" s="161">
        <f t="shared" si="119"/>
        <v>131631.07311377654</v>
      </c>
      <c r="S577" s="161">
        <f t="shared" si="120"/>
        <v>249851.52764372376</v>
      </c>
      <c r="T577" s="161">
        <f t="shared" si="121"/>
        <v>305226.83549913322</v>
      </c>
    </row>
    <row r="578" spans="1:20" x14ac:dyDescent="0.25">
      <c r="A578" s="161">
        <f t="shared" si="122"/>
        <v>4500</v>
      </c>
      <c r="B578" s="64"/>
      <c r="C578" s="64"/>
      <c r="D578" s="64"/>
      <c r="E578" s="64"/>
      <c r="F578" s="71" t="s">
        <v>561</v>
      </c>
      <c r="G578" s="64" t="s">
        <v>76</v>
      </c>
      <c r="H578" s="22">
        <f>SUM(I578:J578)</f>
        <v>4500</v>
      </c>
      <c r="I578" s="22">
        <v>4500</v>
      </c>
      <c r="J578" s="22"/>
      <c r="K578" s="152">
        <v>4500</v>
      </c>
      <c r="L578" s="152">
        <v>4500</v>
      </c>
      <c r="M578" s="152">
        <v>4500</v>
      </c>
      <c r="N578" s="152">
        <f t="shared" si="146"/>
        <v>4500</v>
      </c>
      <c r="O578" s="2" t="s">
        <v>862</v>
      </c>
      <c r="R578" s="161">
        <f t="shared" si="119"/>
        <v>0</v>
      </c>
      <c r="S578" s="161">
        <f t="shared" si="120"/>
        <v>0</v>
      </c>
      <c r="T578" s="161">
        <f t="shared" si="121"/>
        <v>0</v>
      </c>
    </row>
    <row r="579" spans="1:20" ht="23.25" customHeight="1" x14ac:dyDescent="0.25">
      <c r="A579" s="161">
        <f t="shared" si="122"/>
        <v>0</v>
      </c>
      <c r="B579" s="64"/>
      <c r="C579" s="64"/>
      <c r="D579" s="64"/>
      <c r="E579" s="64"/>
      <c r="F579" s="73"/>
      <c r="G579" s="64"/>
      <c r="H579" s="22"/>
      <c r="I579" s="22"/>
      <c r="J579" s="22"/>
      <c r="K579" s="22"/>
      <c r="L579" s="22"/>
      <c r="M579" s="22"/>
      <c r="N579" s="152">
        <f t="shared" ref="N579" si="147">+H579</f>
        <v>0</v>
      </c>
      <c r="O579" s="2" t="s">
        <v>862</v>
      </c>
      <c r="R579" s="161">
        <f t="shared" si="119"/>
        <v>0</v>
      </c>
      <c r="S579" s="161">
        <f t="shared" si="120"/>
        <v>0</v>
      </c>
      <c r="T579" s="161">
        <f t="shared" si="121"/>
        <v>0</v>
      </c>
    </row>
    <row r="580" spans="1:20" x14ac:dyDescent="0.25">
      <c r="A580" s="161">
        <f t="shared" si="122"/>
        <v>0</v>
      </c>
      <c r="B580" s="64">
        <v>2824</v>
      </c>
      <c r="C580" s="64" t="s">
        <v>13</v>
      </c>
      <c r="D580" s="64">
        <v>2</v>
      </c>
      <c r="E580" s="64">
        <v>4</v>
      </c>
      <c r="F580" s="71" t="s">
        <v>317</v>
      </c>
      <c r="G580" s="64"/>
      <c r="H580" s="22"/>
      <c r="I580" s="22"/>
      <c r="J580" s="22"/>
      <c r="K580" s="22"/>
      <c r="L580" s="22"/>
      <c r="M580" s="22"/>
      <c r="N580" s="22"/>
      <c r="O580" s="2" t="s">
        <v>862</v>
      </c>
      <c r="R580" s="161">
        <f t="shared" si="119"/>
        <v>0</v>
      </c>
      <c r="S580" s="161">
        <f t="shared" si="120"/>
        <v>0</v>
      </c>
      <c r="T580" s="161">
        <f t="shared" si="121"/>
        <v>0</v>
      </c>
    </row>
    <row r="581" spans="1:20" ht="40.5" x14ac:dyDescent="0.25">
      <c r="A581" s="161">
        <f t="shared" si="122"/>
        <v>0</v>
      </c>
      <c r="B581" s="64"/>
      <c r="C581" s="64"/>
      <c r="D581" s="64"/>
      <c r="E581" s="64"/>
      <c r="F581" s="71" t="s">
        <v>176</v>
      </c>
      <c r="G581" s="64"/>
      <c r="H581" s="22"/>
      <c r="I581" s="22"/>
      <c r="J581" s="22"/>
      <c r="K581" s="22"/>
      <c r="L581" s="22"/>
      <c r="M581" s="22"/>
      <c r="N581" s="22"/>
      <c r="O581" s="2" t="s">
        <v>862</v>
      </c>
      <c r="R581" s="161">
        <f t="shared" si="119"/>
        <v>0</v>
      </c>
      <c r="S581" s="161">
        <f t="shared" si="120"/>
        <v>0</v>
      </c>
      <c r="T581" s="161">
        <f t="shared" si="121"/>
        <v>0</v>
      </c>
    </row>
    <row r="582" spans="1:20" x14ac:dyDescent="0.25">
      <c r="A582" s="161">
        <f t="shared" si="122"/>
        <v>0</v>
      </c>
      <c r="B582" s="64"/>
      <c r="C582" s="64"/>
      <c r="D582" s="64"/>
      <c r="E582" s="64"/>
      <c r="F582" s="71"/>
      <c r="G582" s="64"/>
      <c r="H582" s="22"/>
      <c r="I582" s="22"/>
      <c r="J582" s="22"/>
      <c r="K582" s="22"/>
      <c r="L582" s="22"/>
      <c r="M582" s="22"/>
      <c r="N582" s="22"/>
      <c r="O582" s="2" t="s">
        <v>862</v>
      </c>
      <c r="R582" s="161">
        <f t="shared" si="119"/>
        <v>0</v>
      </c>
      <c r="S582" s="161">
        <f t="shared" si="120"/>
        <v>0</v>
      </c>
      <c r="T582" s="161">
        <f t="shared" si="121"/>
        <v>0</v>
      </c>
    </row>
    <row r="583" spans="1:20" x14ac:dyDescent="0.25">
      <c r="A583" s="161">
        <f t="shared" si="122"/>
        <v>0</v>
      </c>
      <c r="B583" s="64"/>
      <c r="C583" s="64"/>
      <c r="D583" s="64"/>
      <c r="E583" s="64"/>
      <c r="F583" s="71" t="s">
        <v>177</v>
      </c>
      <c r="G583" s="64"/>
      <c r="H583" s="22"/>
      <c r="I583" s="22"/>
      <c r="J583" s="22"/>
      <c r="K583" s="22"/>
      <c r="L583" s="22"/>
      <c r="M583" s="22"/>
      <c r="N583" s="22"/>
      <c r="O583" s="2" t="s">
        <v>862</v>
      </c>
      <c r="R583" s="161">
        <f t="shared" si="119"/>
        <v>0</v>
      </c>
      <c r="S583" s="161">
        <f t="shared" si="120"/>
        <v>0</v>
      </c>
      <c r="T583" s="161">
        <f t="shared" si="121"/>
        <v>0</v>
      </c>
    </row>
    <row r="584" spans="1:20" ht="51" customHeight="1" x14ac:dyDescent="0.25">
      <c r="A584" s="161">
        <f t="shared" si="122"/>
        <v>0</v>
      </c>
      <c r="B584" s="64"/>
      <c r="C584" s="64"/>
      <c r="D584" s="64"/>
      <c r="E584" s="64"/>
      <c r="F584" s="71" t="s">
        <v>177</v>
      </c>
      <c r="G584" s="64"/>
      <c r="H584" s="22"/>
      <c r="I584" s="22"/>
      <c r="J584" s="22"/>
      <c r="K584" s="22"/>
      <c r="L584" s="22"/>
      <c r="M584" s="22"/>
      <c r="N584" s="22"/>
      <c r="O584" s="2" t="s">
        <v>862</v>
      </c>
      <c r="R584" s="161">
        <f t="shared" si="119"/>
        <v>0</v>
      </c>
      <c r="S584" s="161">
        <f t="shared" si="120"/>
        <v>0</v>
      </c>
      <c r="T584" s="161">
        <f t="shared" si="121"/>
        <v>0</v>
      </c>
    </row>
    <row r="585" spans="1:20" x14ac:dyDescent="0.25">
      <c r="A585" s="161">
        <f t="shared" si="122"/>
        <v>0</v>
      </c>
      <c r="B585" s="64">
        <v>2825</v>
      </c>
      <c r="C585" s="64" t="s">
        <v>13</v>
      </c>
      <c r="D585" s="64">
        <v>2</v>
      </c>
      <c r="E585" s="64">
        <v>5</v>
      </c>
      <c r="F585" s="71" t="s">
        <v>318</v>
      </c>
      <c r="G585" s="64"/>
      <c r="H585" s="22"/>
      <c r="I585" s="22"/>
      <c r="J585" s="22"/>
      <c r="K585" s="22"/>
      <c r="L585" s="22"/>
      <c r="M585" s="22"/>
      <c r="N585" s="22"/>
      <c r="O585" s="2" t="s">
        <v>862</v>
      </c>
      <c r="R585" s="161">
        <f t="shared" si="119"/>
        <v>0</v>
      </c>
      <c r="S585" s="161">
        <f t="shared" si="120"/>
        <v>0</v>
      </c>
      <c r="T585" s="161">
        <f t="shared" si="121"/>
        <v>0</v>
      </c>
    </row>
    <row r="586" spans="1:20" ht="40.5" x14ac:dyDescent="0.25">
      <c r="A586" s="161">
        <f t="shared" si="122"/>
        <v>0</v>
      </c>
      <c r="B586" s="64"/>
      <c r="C586" s="64"/>
      <c r="D586" s="64"/>
      <c r="E586" s="64"/>
      <c r="F586" s="71" t="s">
        <v>176</v>
      </c>
      <c r="G586" s="64"/>
      <c r="H586" s="22"/>
      <c r="I586" s="22"/>
      <c r="J586" s="22"/>
      <c r="K586" s="22"/>
      <c r="L586" s="22"/>
      <c r="M586" s="22"/>
      <c r="N586" s="22"/>
      <c r="O586" s="2" t="s">
        <v>862</v>
      </c>
      <c r="R586" s="161">
        <f t="shared" si="119"/>
        <v>0</v>
      </c>
      <c r="S586" s="161">
        <f t="shared" si="120"/>
        <v>0</v>
      </c>
      <c r="T586" s="161">
        <f t="shared" si="121"/>
        <v>0</v>
      </c>
    </row>
    <row r="587" spans="1:20" x14ac:dyDescent="0.25">
      <c r="A587" s="161">
        <f t="shared" si="122"/>
        <v>0</v>
      </c>
      <c r="B587" s="64"/>
      <c r="C587" s="64"/>
      <c r="D587" s="64"/>
      <c r="E587" s="64"/>
      <c r="F587" s="71" t="s">
        <v>177</v>
      </c>
      <c r="G587" s="64"/>
      <c r="H587" s="22"/>
      <c r="I587" s="22"/>
      <c r="J587" s="22"/>
      <c r="K587" s="22"/>
      <c r="L587" s="22"/>
      <c r="M587" s="22"/>
      <c r="N587" s="22"/>
      <c r="O587" s="2" t="s">
        <v>862</v>
      </c>
      <c r="R587" s="161">
        <f t="shared" si="119"/>
        <v>0</v>
      </c>
      <c r="S587" s="161">
        <f t="shared" si="120"/>
        <v>0</v>
      </c>
      <c r="T587" s="161">
        <f t="shared" si="121"/>
        <v>0</v>
      </c>
    </row>
    <row r="588" spans="1:20" ht="52.5" customHeight="1" x14ac:dyDescent="0.25">
      <c r="A588" s="161">
        <f t="shared" si="122"/>
        <v>0</v>
      </c>
      <c r="B588" s="64"/>
      <c r="C588" s="64"/>
      <c r="D588" s="64"/>
      <c r="E588" s="64"/>
      <c r="F588" s="71" t="s">
        <v>177</v>
      </c>
      <c r="G588" s="64"/>
      <c r="H588" s="22"/>
      <c r="I588" s="22"/>
      <c r="J588" s="22"/>
      <c r="K588" s="22"/>
      <c r="L588" s="22"/>
      <c r="M588" s="22"/>
      <c r="N588" s="22"/>
      <c r="O588" s="2" t="s">
        <v>862</v>
      </c>
      <c r="R588" s="161">
        <f t="shared" si="119"/>
        <v>0</v>
      </c>
      <c r="S588" s="161">
        <f t="shared" si="120"/>
        <v>0</v>
      </c>
      <c r="T588" s="161">
        <f t="shared" si="121"/>
        <v>0</v>
      </c>
    </row>
    <row r="589" spans="1:20" x14ac:dyDescent="0.25">
      <c r="A589" s="161">
        <f t="shared" si="122"/>
        <v>0</v>
      </c>
      <c r="B589" s="64">
        <v>2826</v>
      </c>
      <c r="C589" s="64" t="s">
        <v>13</v>
      </c>
      <c r="D589" s="64">
        <v>2</v>
      </c>
      <c r="E589" s="64">
        <v>6</v>
      </c>
      <c r="F589" s="71" t="s">
        <v>319</v>
      </c>
      <c r="G589" s="64"/>
      <c r="H589" s="22"/>
      <c r="I589" s="22"/>
      <c r="J589" s="22"/>
      <c r="K589" s="22"/>
      <c r="L589" s="22"/>
      <c r="M589" s="22"/>
      <c r="N589" s="22"/>
      <c r="O589" s="2" t="s">
        <v>862</v>
      </c>
      <c r="R589" s="161">
        <f t="shared" si="119"/>
        <v>0</v>
      </c>
      <c r="S589" s="161">
        <f t="shared" si="120"/>
        <v>0</v>
      </c>
      <c r="T589" s="161">
        <f t="shared" si="121"/>
        <v>0</v>
      </c>
    </row>
    <row r="590" spans="1:20" ht="40.5" x14ac:dyDescent="0.25">
      <c r="A590" s="161">
        <f t="shared" si="122"/>
        <v>0</v>
      </c>
      <c r="B590" s="64"/>
      <c r="C590" s="64"/>
      <c r="D590" s="64"/>
      <c r="E590" s="64"/>
      <c r="F590" s="71" t="s">
        <v>176</v>
      </c>
      <c r="G590" s="64"/>
      <c r="H590" s="22"/>
      <c r="I590" s="22"/>
      <c r="J590" s="22"/>
      <c r="K590" s="22"/>
      <c r="L590" s="22"/>
      <c r="M590" s="22"/>
      <c r="N590" s="22"/>
      <c r="O590" s="2" t="s">
        <v>862</v>
      </c>
      <c r="R590" s="161">
        <f t="shared" si="119"/>
        <v>0</v>
      </c>
      <c r="S590" s="161">
        <f t="shared" si="120"/>
        <v>0</v>
      </c>
      <c r="T590" s="161">
        <f t="shared" si="121"/>
        <v>0</v>
      </c>
    </row>
    <row r="591" spans="1:20" ht="38.25" customHeight="1" x14ac:dyDescent="0.25">
      <c r="A591" s="161">
        <f t="shared" si="122"/>
        <v>0</v>
      </c>
      <c r="B591" s="64"/>
      <c r="C591" s="64"/>
      <c r="D591" s="64"/>
      <c r="E591" s="64"/>
      <c r="F591" s="71" t="s">
        <v>177</v>
      </c>
      <c r="G591" s="64"/>
      <c r="H591" s="22"/>
      <c r="I591" s="22"/>
      <c r="J591" s="22"/>
      <c r="K591" s="22"/>
      <c r="L591" s="22"/>
      <c r="M591" s="22"/>
      <c r="N591" s="22"/>
      <c r="O591" s="2" t="s">
        <v>862</v>
      </c>
      <c r="R591" s="161">
        <f t="shared" si="119"/>
        <v>0</v>
      </c>
      <c r="S591" s="161">
        <f t="shared" si="120"/>
        <v>0</v>
      </c>
      <c r="T591" s="161">
        <f t="shared" si="121"/>
        <v>0</v>
      </c>
    </row>
    <row r="592" spans="1:20" ht="55.5" customHeight="1" x14ac:dyDescent="0.25">
      <c r="A592" s="161">
        <f t="shared" si="122"/>
        <v>0</v>
      </c>
      <c r="B592" s="64"/>
      <c r="C592" s="64"/>
      <c r="D592" s="64"/>
      <c r="E592" s="64"/>
      <c r="F592" s="71" t="s">
        <v>177</v>
      </c>
      <c r="G592" s="64"/>
      <c r="H592" s="22"/>
      <c r="I592" s="22"/>
      <c r="J592" s="22"/>
      <c r="K592" s="22"/>
      <c r="L592" s="22"/>
      <c r="M592" s="22"/>
      <c r="N592" s="22"/>
      <c r="O592" s="2" t="s">
        <v>862</v>
      </c>
      <c r="R592" s="161">
        <f t="shared" ref="R592:R655" si="148">+L592-K592</f>
        <v>0</v>
      </c>
      <c r="S592" s="161">
        <f t="shared" ref="S592:S655" si="149">+M592-L592</f>
        <v>0</v>
      </c>
      <c r="T592" s="161">
        <f t="shared" ref="T592:T655" si="150">+N592-M592</f>
        <v>0</v>
      </c>
    </row>
    <row r="593" spans="1:20" ht="27" x14ac:dyDescent="0.25">
      <c r="A593" s="161">
        <f t="shared" si="122"/>
        <v>28500</v>
      </c>
      <c r="B593" s="64">
        <v>2827</v>
      </c>
      <c r="C593" s="64" t="s">
        <v>13</v>
      </c>
      <c r="D593" s="64">
        <v>2</v>
      </c>
      <c r="E593" s="64">
        <v>7</v>
      </c>
      <c r="F593" s="71" t="s">
        <v>320</v>
      </c>
      <c r="G593" s="64"/>
      <c r="H593" s="22">
        <f>SUM(H595:H600)</f>
        <v>28500</v>
      </c>
      <c r="I593" s="22">
        <f t="shared" ref="I593:N593" si="151">SUM(I595:I600)</f>
        <v>13000</v>
      </c>
      <c r="J593" s="22">
        <f t="shared" si="151"/>
        <v>15500</v>
      </c>
      <c r="K593" s="22">
        <f t="shared" si="151"/>
        <v>6785.7142857142862</v>
      </c>
      <c r="L593" s="22">
        <f t="shared" si="151"/>
        <v>13797.619047619048</v>
      </c>
      <c r="M593" s="22">
        <f t="shared" si="151"/>
        <v>21148.809523809523</v>
      </c>
      <c r="N593" s="22">
        <f t="shared" si="151"/>
        <v>28500</v>
      </c>
      <c r="O593" s="2" t="s">
        <v>862</v>
      </c>
      <c r="R593" s="161">
        <f t="shared" si="148"/>
        <v>7011.9047619047615</v>
      </c>
      <c r="S593" s="161">
        <f t="shared" si="149"/>
        <v>7351.1904761904752</v>
      </c>
      <c r="T593" s="161">
        <f t="shared" si="150"/>
        <v>7351.1904761904771</v>
      </c>
    </row>
    <row r="594" spans="1:20" ht="40.5" x14ac:dyDescent="0.25">
      <c r="A594" s="161">
        <f t="shared" si="122"/>
        <v>0</v>
      </c>
      <c r="B594" s="64"/>
      <c r="C594" s="64"/>
      <c r="D594" s="64"/>
      <c r="E594" s="64"/>
      <c r="F594" s="71" t="s">
        <v>176</v>
      </c>
      <c r="G594" s="64"/>
      <c r="H594" s="22"/>
      <c r="I594" s="22"/>
      <c r="J594" s="22"/>
      <c r="K594" s="22"/>
      <c r="L594" s="22"/>
      <c r="M594" s="22"/>
      <c r="N594" s="22"/>
      <c r="O594" s="2" t="s">
        <v>862</v>
      </c>
      <c r="R594" s="161">
        <f t="shared" si="148"/>
        <v>0</v>
      </c>
      <c r="S594" s="161">
        <f t="shared" si="149"/>
        <v>0</v>
      </c>
      <c r="T594" s="161">
        <f t="shared" si="150"/>
        <v>0</v>
      </c>
    </row>
    <row r="595" spans="1:20" x14ac:dyDescent="0.25">
      <c r="A595" s="161">
        <f t="shared" si="122"/>
        <v>0</v>
      </c>
      <c r="B595" s="64"/>
      <c r="C595" s="64"/>
      <c r="D595" s="64"/>
      <c r="E595" s="64"/>
      <c r="F595" s="217" t="s">
        <v>825</v>
      </c>
      <c r="G595" s="234">
        <v>5411</v>
      </c>
      <c r="H595" s="22">
        <v>0</v>
      </c>
      <c r="I595" s="22"/>
      <c r="J595" s="22"/>
      <c r="K595" s="152">
        <f t="shared" ref="K595:K600" si="152">+H595/252*60</f>
        <v>0</v>
      </c>
      <c r="L595" s="152">
        <f t="shared" ref="L595:L600" si="153">+H595/252*122</f>
        <v>0</v>
      </c>
      <c r="M595" s="152">
        <f t="shared" ref="M595:M600" si="154">+H595/252*187</f>
        <v>0</v>
      </c>
      <c r="N595" s="152">
        <f t="shared" ref="N595:N600" si="155">+H595</f>
        <v>0</v>
      </c>
      <c r="O595" s="2" t="s">
        <v>862</v>
      </c>
      <c r="R595" s="161">
        <f t="shared" si="148"/>
        <v>0</v>
      </c>
      <c r="S595" s="161">
        <f t="shared" si="149"/>
        <v>0</v>
      </c>
      <c r="T595" s="161">
        <f t="shared" si="150"/>
        <v>0</v>
      </c>
    </row>
    <row r="596" spans="1:20" x14ac:dyDescent="0.25">
      <c r="A596" s="161">
        <f t="shared" si="122"/>
        <v>10000</v>
      </c>
      <c r="B596" s="64"/>
      <c r="C596" s="64"/>
      <c r="D596" s="64"/>
      <c r="E596" s="64"/>
      <c r="F596" s="71" t="s">
        <v>583</v>
      </c>
      <c r="G596" s="64">
        <v>4251</v>
      </c>
      <c r="H596" s="22">
        <f t="shared" ref="H596:H598" si="156">SUM(I596:J596)</f>
        <v>10000</v>
      </c>
      <c r="I596" s="22">
        <v>10000</v>
      </c>
      <c r="J596" s="22"/>
      <c r="K596" s="152">
        <f t="shared" si="152"/>
        <v>2380.9523809523812</v>
      </c>
      <c r="L596" s="152">
        <f t="shared" si="153"/>
        <v>4841.269841269841</v>
      </c>
      <c r="M596" s="152">
        <f t="shared" si="154"/>
        <v>7420.6349206349205</v>
      </c>
      <c r="N596" s="152">
        <f t="shared" si="155"/>
        <v>10000</v>
      </c>
      <c r="O596" s="2" t="s">
        <v>862</v>
      </c>
      <c r="R596" s="161">
        <f t="shared" si="148"/>
        <v>2460.3174603174598</v>
      </c>
      <c r="S596" s="161">
        <f t="shared" si="149"/>
        <v>2579.3650793650795</v>
      </c>
      <c r="T596" s="161">
        <f t="shared" si="150"/>
        <v>2579.3650793650795</v>
      </c>
    </row>
    <row r="597" spans="1:20" x14ac:dyDescent="0.25">
      <c r="A597" s="161">
        <f t="shared" si="122"/>
        <v>3000</v>
      </c>
      <c r="B597" s="64"/>
      <c r="C597" s="64"/>
      <c r="D597" s="64"/>
      <c r="E597" s="64"/>
      <c r="F597" s="71" t="s">
        <v>582</v>
      </c>
      <c r="G597" s="64">
        <v>4269</v>
      </c>
      <c r="H597" s="22">
        <f t="shared" si="156"/>
        <v>3000</v>
      </c>
      <c r="I597" s="22">
        <v>3000</v>
      </c>
      <c r="J597" s="22"/>
      <c r="K597" s="152">
        <f t="shared" si="152"/>
        <v>714.28571428571433</v>
      </c>
      <c r="L597" s="152">
        <f t="shared" si="153"/>
        <v>1452.3809523809525</v>
      </c>
      <c r="M597" s="152">
        <f t="shared" si="154"/>
        <v>2226.1904761904761</v>
      </c>
      <c r="N597" s="152">
        <f t="shared" si="155"/>
        <v>3000</v>
      </c>
      <c r="O597" s="2" t="s">
        <v>862</v>
      </c>
      <c r="R597" s="161">
        <f t="shared" si="148"/>
        <v>738.09523809523819</v>
      </c>
      <c r="S597" s="161">
        <f t="shared" si="149"/>
        <v>773.80952380952363</v>
      </c>
      <c r="T597" s="161">
        <f t="shared" si="150"/>
        <v>773.80952380952385</v>
      </c>
    </row>
    <row r="598" spans="1:20" x14ac:dyDescent="0.25">
      <c r="A598" s="161">
        <f t="shared" ref="A598:A661" si="157">+H598</f>
        <v>8000</v>
      </c>
      <c r="B598" s="64"/>
      <c r="C598" s="64"/>
      <c r="D598" s="64"/>
      <c r="E598" s="64"/>
      <c r="F598" s="71" t="s">
        <v>595</v>
      </c>
      <c r="G598" s="64">
        <v>5112</v>
      </c>
      <c r="H598" s="22">
        <f t="shared" si="156"/>
        <v>8000</v>
      </c>
      <c r="I598" s="22"/>
      <c r="J598" s="22">
        <v>8000</v>
      </c>
      <c r="K598" s="152">
        <f t="shared" si="152"/>
        <v>1904.7619047619048</v>
      </c>
      <c r="L598" s="152">
        <f t="shared" si="153"/>
        <v>3873.0158730158732</v>
      </c>
      <c r="M598" s="152">
        <f t="shared" si="154"/>
        <v>5936.5079365079364</v>
      </c>
      <c r="N598" s="152">
        <f t="shared" si="155"/>
        <v>8000</v>
      </c>
      <c r="O598" s="2" t="s">
        <v>862</v>
      </c>
      <c r="R598" s="161">
        <f t="shared" si="148"/>
        <v>1968.2539682539684</v>
      </c>
      <c r="S598" s="161">
        <f t="shared" si="149"/>
        <v>2063.4920634920632</v>
      </c>
      <c r="T598" s="161">
        <f t="shared" si="150"/>
        <v>2063.4920634920636</v>
      </c>
    </row>
    <row r="599" spans="1:20" ht="27" x14ac:dyDescent="0.25">
      <c r="A599" s="161">
        <f t="shared" si="157"/>
        <v>2500</v>
      </c>
      <c r="B599" s="64"/>
      <c r="C599" s="64"/>
      <c r="D599" s="64"/>
      <c r="E599" s="64"/>
      <c r="F599" s="71" t="s">
        <v>581</v>
      </c>
      <c r="G599" s="64">
        <v>5113</v>
      </c>
      <c r="H599" s="22">
        <f>SUM(I599:J599)</f>
        <v>2500</v>
      </c>
      <c r="I599" s="22"/>
      <c r="J599" s="22">
        <v>2500</v>
      </c>
      <c r="K599" s="152">
        <f t="shared" si="152"/>
        <v>595.2380952380953</v>
      </c>
      <c r="L599" s="152">
        <f t="shared" si="153"/>
        <v>1210.3174603174602</v>
      </c>
      <c r="M599" s="152">
        <f t="shared" si="154"/>
        <v>1855.1587301587301</v>
      </c>
      <c r="N599" s="152">
        <f t="shared" si="155"/>
        <v>2500</v>
      </c>
      <c r="O599" s="2" t="s">
        <v>862</v>
      </c>
      <c r="R599" s="161">
        <f t="shared" si="148"/>
        <v>615.07936507936495</v>
      </c>
      <c r="S599" s="161">
        <f t="shared" si="149"/>
        <v>644.84126984126988</v>
      </c>
      <c r="T599" s="161">
        <f t="shared" si="150"/>
        <v>644.84126984126988</v>
      </c>
    </row>
    <row r="600" spans="1:20" x14ac:dyDescent="0.25">
      <c r="A600" s="161">
        <f t="shared" si="157"/>
        <v>5000</v>
      </c>
      <c r="B600" s="64"/>
      <c r="C600" s="64"/>
      <c r="D600" s="64"/>
      <c r="E600" s="64"/>
      <c r="F600" s="71" t="s">
        <v>753</v>
      </c>
      <c r="G600" s="64" t="s">
        <v>99</v>
      </c>
      <c r="H600" s="22">
        <f>SUM(I600:J600)</f>
        <v>5000</v>
      </c>
      <c r="I600" s="22"/>
      <c r="J600" s="22">
        <v>5000</v>
      </c>
      <c r="K600" s="152">
        <f t="shared" si="152"/>
        <v>1190.4761904761906</v>
      </c>
      <c r="L600" s="152">
        <f t="shared" si="153"/>
        <v>2420.6349206349205</v>
      </c>
      <c r="M600" s="152">
        <f t="shared" si="154"/>
        <v>3710.3174603174602</v>
      </c>
      <c r="N600" s="152">
        <f t="shared" si="155"/>
        <v>5000</v>
      </c>
      <c r="O600" s="2" t="s">
        <v>862</v>
      </c>
      <c r="R600" s="161">
        <f t="shared" si="148"/>
        <v>1230.1587301587299</v>
      </c>
      <c r="S600" s="161">
        <f t="shared" si="149"/>
        <v>1289.6825396825398</v>
      </c>
      <c r="T600" s="161">
        <f t="shared" si="150"/>
        <v>1289.6825396825398</v>
      </c>
    </row>
    <row r="601" spans="1:20" x14ac:dyDescent="0.25">
      <c r="A601" s="161">
        <f t="shared" si="157"/>
        <v>0</v>
      </c>
      <c r="B601" s="64">
        <v>2830</v>
      </c>
      <c r="C601" s="64" t="s">
        <v>13</v>
      </c>
      <c r="D601" s="64">
        <v>3</v>
      </c>
      <c r="E601" s="64">
        <v>0</v>
      </c>
      <c r="F601" s="75"/>
      <c r="G601" s="64"/>
      <c r="H601" s="22"/>
      <c r="I601" s="22"/>
      <c r="J601" s="22"/>
      <c r="K601" s="22"/>
      <c r="L601" s="22"/>
      <c r="M601" s="22"/>
      <c r="N601" s="22"/>
      <c r="O601" s="2" t="s">
        <v>862</v>
      </c>
      <c r="R601" s="161">
        <f t="shared" si="148"/>
        <v>0</v>
      </c>
      <c r="S601" s="161">
        <f t="shared" si="149"/>
        <v>0</v>
      </c>
      <c r="T601" s="161">
        <f t="shared" si="150"/>
        <v>0</v>
      </c>
    </row>
    <row r="602" spans="1:20" ht="40.5" x14ac:dyDescent="0.25">
      <c r="A602" s="161">
        <f t="shared" si="157"/>
        <v>0</v>
      </c>
      <c r="B602" s="64">
        <v>2830</v>
      </c>
      <c r="C602" s="64" t="s">
        <v>13</v>
      </c>
      <c r="D602" s="64">
        <v>3</v>
      </c>
      <c r="E602" s="64">
        <v>0</v>
      </c>
      <c r="F602" s="71" t="s">
        <v>321</v>
      </c>
      <c r="G602" s="64"/>
      <c r="H602" s="22"/>
      <c r="I602" s="22"/>
      <c r="J602" s="22"/>
      <c r="K602" s="22"/>
      <c r="L602" s="22"/>
      <c r="M602" s="22"/>
      <c r="N602" s="22"/>
      <c r="O602" s="2" t="s">
        <v>862</v>
      </c>
      <c r="R602" s="161">
        <f t="shared" si="148"/>
        <v>0</v>
      </c>
      <c r="S602" s="161">
        <f t="shared" si="149"/>
        <v>0</v>
      </c>
      <c r="T602" s="161">
        <f t="shared" si="150"/>
        <v>0</v>
      </c>
    </row>
    <row r="603" spans="1:20" ht="54" customHeight="1" x14ac:dyDescent="0.25">
      <c r="A603" s="161">
        <f t="shared" si="157"/>
        <v>0</v>
      </c>
      <c r="B603" s="64">
        <v>2831</v>
      </c>
      <c r="C603" s="64" t="s">
        <v>13</v>
      </c>
      <c r="D603" s="64">
        <v>3</v>
      </c>
      <c r="E603" s="64">
        <v>1</v>
      </c>
      <c r="F603" s="71" t="s">
        <v>155</v>
      </c>
      <c r="G603" s="64"/>
      <c r="H603" s="22"/>
      <c r="I603" s="22"/>
      <c r="J603" s="22"/>
      <c r="K603" s="22"/>
      <c r="L603" s="22"/>
      <c r="M603" s="22"/>
      <c r="N603" s="22"/>
      <c r="O603" s="2" t="s">
        <v>862</v>
      </c>
      <c r="R603" s="161">
        <f t="shared" si="148"/>
        <v>0</v>
      </c>
      <c r="S603" s="161">
        <f t="shared" si="149"/>
        <v>0</v>
      </c>
      <c r="T603" s="161">
        <f t="shared" si="150"/>
        <v>0</v>
      </c>
    </row>
    <row r="604" spans="1:20" x14ac:dyDescent="0.25">
      <c r="A604" s="161">
        <f t="shared" si="157"/>
        <v>0</v>
      </c>
      <c r="B604" s="64"/>
      <c r="C604" s="64"/>
      <c r="D604" s="64"/>
      <c r="E604" s="64"/>
      <c r="F604" s="71" t="s">
        <v>322</v>
      </c>
      <c r="G604" s="64"/>
      <c r="H604" s="22"/>
      <c r="I604" s="22"/>
      <c r="J604" s="22"/>
      <c r="K604" s="22"/>
      <c r="L604" s="22"/>
      <c r="M604" s="22"/>
      <c r="N604" s="22"/>
      <c r="O604" s="2" t="s">
        <v>862</v>
      </c>
      <c r="R604" s="161">
        <f t="shared" si="148"/>
        <v>0</v>
      </c>
      <c r="S604" s="161">
        <f t="shared" si="149"/>
        <v>0</v>
      </c>
      <c r="T604" s="161">
        <f t="shared" si="150"/>
        <v>0</v>
      </c>
    </row>
    <row r="605" spans="1:20" ht="40.5" x14ac:dyDescent="0.25">
      <c r="A605" s="161">
        <f t="shared" si="157"/>
        <v>0</v>
      </c>
      <c r="B605" s="64"/>
      <c r="C605" s="64"/>
      <c r="D605" s="64"/>
      <c r="E605" s="64"/>
      <c r="F605" s="71" t="s">
        <v>176</v>
      </c>
      <c r="G605" s="64"/>
      <c r="H605" s="22"/>
      <c r="I605" s="22"/>
      <c r="J605" s="22"/>
      <c r="K605" s="22"/>
      <c r="L605" s="22"/>
      <c r="M605" s="22"/>
      <c r="N605" s="22"/>
      <c r="O605" s="2" t="s">
        <v>862</v>
      </c>
      <c r="R605" s="161">
        <f t="shared" si="148"/>
        <v>0</v>
      </c>
      <c r="S605" s="161">
        <f t="shared" si="149"/>
        <v>0</v>
      </c>
      <c r="T605" s="161">
        <f t="shared" si="150"/>
        <v>0</v>
      </c>
    </row>
    <row r="606" spans="1:20" x14ac:dyDescent="0.25">
      <c r="A606" s="161">
        <f t="shared" si="157"/>
        <v>0</v>
      </c>
      <c r="B606" s="64"/>
      <c r="C606" s="64"/>
      <c r="D606" s="64"/>
      <c r="E606" s="64"/>
      <c r="F606" s="71" t="s">
        <v>177</v>
      </c>
      <c r="G606" s="64"/>
      <c r="H606" s="22"/>
      <c r="I606" s="22"/>
      <c r="J606" s="22"/>
      <c r="K606" s="22"/>
      <c r="L606" s="22"/>
      <c r="M606" s="22"/>
      <c r="N606" s="22"/>
      <c r="O606" s="2" t="s">
        <v>862</v>
      </c>
      <c r="R606" s="161">
        <f t="shared" si="148"/>
        <v>0</v>
      </c>
      <c r="S606" s="161">
        <f t="shared" si="149"/>
        <v>0</v>
      </c>
      <c r="T606" s="161">
        <f t="shared" si="150"/>
        <v>0</v>
      </c>
    </row>
    <row r="607" spans="1:20" ht="57.75" customHeight="1" x14ac:dyDescent="0.25">
      <c r="A607" s="161">
        <f t="shared" si="157"/>
        <v>0</v>
      </c>
      <c r="B607" s="64">
        <v>2832</v>
      </c>
      <c r="C607" s="64" t="s">
        <v>13</v>
      </c>
      <c r="D607" s="64">
        <v>3</v>
      </c>
      <c r="E607" s="64">
        <v>2</v>
      </c>
      <c r="F607" s="71" t="s">
        <v>177</v>
      </c>
      <c r="G607" s="64"/>
      <c r="H607" s="22"/>
      <c r="I607" s="22"/>
      <c r="J607" s="22"/>
      <c r="K607" s="22"/>
      <c r="L607" s="22"/>
      <c r="M607" s="22"/>
      <c r="N607" s="22"/>
      <c r="O607" s="2" t="s">
        <v>862</v>
      </c>
      <c r="R607" s="161">
        <f t="shared" si="148"/>
        <v>0</v>
      </c>
      <c r="S607" s="161">
        <f t="shared" si="149"/>
        <v>0</v>
      </c>
      <c r="T607" s="161">
        <f t="shared" si="150"/>
        <v>0</v>
      </c>
    </row>
    <row r="608" spans="1:20" x14ac:dyDescent="0.25">
      <c r="A608" s="161">
        <f t="shared" si="157"/>
        <v>0</v>
      </c>
      <c r="B608" s="64"/>
      <c r="C608" s="64"/>
      <c r="D608" s="64"/>
      <c r="E608" s="64"/>
      <c r="F608" s="71" t="s">
        <v>323</v>
      </c>
      <c r="G608" s="64"/>
      <c r="H608" s="22"/>
      <c r="I608" s="22"/>
      <c r="J608" s="22"/>
      <c r="K608" s="22"/>
      <c r="L608" s="22"/>
      <c r="M608" s="22"/>
      <c r="N608" s="22"/>
      <c r="O608" s="2" t="s">
        <v>862</v>
      </c>
      <c r="R608" s="161">
        <f t="shared" si="148"/>
        <v>0</v>
      </c>
      <c r="S608" s="161">
        <f t="shared" si="149"/>
        <v>0</v>
      </c>
      <c r="T608" s="161">
        <f t="shared" si="150"/>
        <v>0</v>
      </c>
    </row>
    <row r="609" spans="1:20" ht="40.5" x14ac:dyDescent="0.25">
      <c r="A609" s="161">
        <f t="shared" si="157"/>
        <v>0</v>
      </c>
      <c r="B609" s="64"/>
      <c r="C609" s="64"/>
      <c r="D609" s="64"/>
      <c r="E609" s="64"/>
      <c r="F609" s="71" t="s">
        <v>176</v>
      </c>
      <c r="G609" s="64"/>
      <c r="H609" s="22"/>
      <c r="I609" s="22"/>
      <c r="J609" s="22"/>
      <c r="K609" s="22"/>
      <c r="L609" s="22"/>
      <c r="M609" s="22"/>
      <c r="N609" s="22"/>
      <c r="O609" s="2" t="s">
        <v>862</v>
      </c>
      <c r="R609" s="161">
        <f t="shared" si="148"/>
        <v>0</v>
      </c>
      <c r="S609" s="161">
        <f t="shared" si="149"/>
        <v>0</v>
      </c>
      <c r="T609" s="161">
        <f t="shared" si="150"/>
        <v>0</v>
      </c>
    </row>
    <row r="610" spans="1:20" x14ac:dyDescent="0.25">
      <c r="A610" s="161">
        <f t="shared" si="157"/>
        <v>0</v>
      </c>
      <c r="B610" s="64"/>
      <c r="C610" s="64"/>
      <c r="D610" s="64"/>
      <c r="E610" s="64"/>
      <c r="F610" s="71" t="s">
        <v>177</v>
      </c>
      <c r="G610" s="64"/>
      <c r="H610" s="22"/>
      <c r="I610" s="22"/>
      <c r="J610" s="22"/>
      <c r="K610" s="22"/>
      <c r="L610" s="22"/>
      <c r="M610" s="22"/>
      <c r="N610" s="22"/>
      <c r="O610" s="2" t="s">
        <v>862</v>
      </c>
      <c r="R610" s="161">
        <f t="shared" si="148"/>
        <v>0</v>
      </c>
      <c r="S610" s="161">
        <f t="shared" si="149"/>
        <v>0</v>
      </c>
      <c r="T610" s="161">
        <f t="shared" si="150"/>
        <v>0</v>
      </c>
    </row>
    <row r="611" spans="1:20" ht="57" customHeight="1" x14ac:dyDescent="0.25">
      <c r="A611" s="161">
        <f t="shared" si="157"/>
        <v>0</v>
      </c>
      <c r="B611" s="64">
        <v>2833</v>
      </c>
      <c r="C611" s="64" t="s">
        <v>13</v>
      </c>
      <c r="D611" s="64">
        <v>3</v>
      </c>
      <c r="E611" s="64">
        <v>3</v>
      </c>
      <c r="F611" s="71" t="s">
        <v>177</v>
      </c>
      <c r="G611" s="64"/>
      <c r="H611" s="22"/>
      <c r="I611" s="22"/>
      <c r="J611" s="22"/>
      <c r="K611" s="22"/>
      <c r="L611" s="22"/>
      <c r="M611" s="22"/>
      <c r="N611" s="22"/>
      <c r="O611" s="2" t="s">
        <v>862</v>
      </c>
      <c r="R611" s="161">
        <f t="shared" si="148"/>
        <v>0</v>
      </c>
      <c r="S611" s="161">
        <f t="shared" si="149"/>
        <v>0</v>
      </c>
      <c r="T611" s="161">
        <f t="shared" si="150"/>
        <v>0</v>
      </c>
    </row>
    <row r="612" spans="1:20" x14ac:dyDescent="0.25">
      <c r="A612" s="161">
        <f t="shared" si="157"/>
        <v>0</v>
      </c>
      <c r="B612" s="64">
        <v>2833</v>
      </c>
      <c r="C612" s="64" t="s">
        <v>13</v>
      </c>
      <c r="D612" s="64">
        <v>3</v>
      </c>
      <c r="E612" s="64">
        <v>3</v>
      </c>
      <c r="F612" s="71" t="s">
        <v>324</v>
      </c>
      <c r="G612" s="64"/>
      <c r="H612" s="22"/>
      <c r="I612" s="22"/>
      <c r="J612" s="22"/>
      <c r="K612" s="22"/>
      <c r="L612" s="22"/>
      <c r="M612" s="22"/>
      <c r="N612" s="22"/>
      <c r="O612" s="2" t="s">
        <v>862</v>
      </c>
      <c r="R612" s="161">
        <f t="shared" si="148"/>
        <v>0</v>
      </c>
      <c r="S612" s="161">
        <f t="shared" si="149"/>
        <v>0</v>
      </c>
      <c r="T612" s="161">
        <f t="shared" si="150"/>
        <v>0</v>
      </c>
    </row>
    <row r="613" spans="1:20" ht="42" customHeight="1" x14ac:dyDescent="0.25">
      <c r="A613" s="161">
        <f t="shared" si="157"/>
        <v>0</v>
      </c>
      <c r="B613" s="64"/>
      <c r="C613" s="64"/>
      <c r="D613" s="64"/>
      <c r="E613" s="64"/>
      <c r="F613" s="71" t="s">
        <v>176</v>
      </c>
      <c r="G613" s="64"/>
      <c r="H613" s="22"/>
      <c r="I613" s="22"/>
      <c r="J613" s="22"/>
      <c r="K613" s="22"/>
      <c r="L613" s="22"/>
      <c r="M613" s="22"/>
      <c r="N613" s="22"/>
      <c r="O613" s="2" t="s">
        <v>862</v>
      </c>
      <c r="R613" s="161">
        <f t="shared" si="148"/>
        <v>0</v>
      </c>
      <c r="S613" s="161">
        <f t="shared" si="149"/>
        <v>0</v>
      </c>
      <c r="T613" s="161">
        <f t="shared" si="150"/>
        <v>0</v>
      </c>
    </row>
    <row r="614" spans="1:20" x14ac:dyDescent="0.25">
      <c r="A614" s="161">
        <f t="shared" si="157"/>
        <v>0</v>
      </c>
      <c r="B614" s="64"/>
      <c r="C614" s="64"/>
      <c r="D614" s="64"/>
      <c r="E614" s="64"/>
      <c r="F614" s="71" t="s">
        <v>177</v>
      </c>
      <c r="G614" s="64"/>
      <c r="H614" s="22"/>
      <c r="I614" s="22"/>
      <c r="J614" s="22"/>
      <c r="K614" s="22"/>
      <c r="L614" s="22"/>
      <c r="M614" s="22"/>
      <c r="N614" s="22"/>
      <c r="O614" s="2" t="s">
        <v>862</v>
      </c>
      <c r="R614" s="161">
        <f t="shared" si="148"/>
        <v>0</v>
      </c>
      <c r="S614" s="161">
        <f t="shared" si="149"/>
        <v>0</v>
      </c>
      <c r="T614" s="161">
        <f t="shared" si="150"/>
        <v>0</v>
      </c>
    </row>
    <row r="615" spans="1:20" x14ac:dyDescent="0.25">
      <c r="A615" s="161">
        <f t="shared" si="157"/>
        <v>16000</v>
      </c>
      <c r="B615" s="64">
        <v>2840</v>
      </c>
      <c r="C615" s="64" t="s">
        <v>13</v>
      </c>
      <c r="D615" s="64">
        <v>4</v>
      </c>
      <c r="E615" s="64">
        <v>0</v>
      </c>
      <c r="F615" s="71" t="s">
        <v>325</v>
      </c>
      <c r="G615" s="64"/>
      <c r="H615" s="22">
        <f>+H616+H620</f>
        <v>16000</v>
      </c>
      <c r="I615" s="22">
        <f t="shared" ref="I615:N615" si="158">+I616+I620</f>
        <v>16000</v>
      </c>
      <c r="J615" s="22">
        <f t="shared" si="158"/>
        <v>0</v>
      </c>
      <c r="K615" s="22">
        <f t="shared" si="158"/>
        <v>7746.0317460317447</v>
      </c>
      <c r="L615" s="22">
        <f t="shared" si="158"/>
        <v>9714.2857142857138</v>
      </c>
      <c r="M615" s="22">
        <f t="shared" si="158"/>
        <v>11873.015873015873</v>
      </c>
      <c r="N615" s="22">
        <f t="shared" si="158"/>
        <v>16000</v>
      </c>
      <c r="O615" s="2" t="s">
        <v>862</v>
      </c>
      <c r="R615" s="161">
        <f t="shared" si="148"/>
        <v>1968.2539682539691</v>
      </c>
      <c r="S615" s="161">
        <f t="shared" si="149"/>
        <v>2158.730158730159</v>
      </c>
      <c r="T615" s="161">
        <f t="shared" si="150"/>
        <v>4126.9841269841272</v>
      </c>
    </row>
    <row r="616" spans="1:20" ht="59.25" customHeight="1" x14ac:dyDescent="0.25">
      <c r="A616" s="161">
        <f t="shared" si="157"/>
        <v>8000</v>
      </c>
      <c r="B616" s="64">
        <v>2841</v>
      </c>
      <c r="C616" s="64" t="s">
        <v>13</v>
      </c>
      <c r="D616" s="64">
        <v>4</v>
      </c>
      <c r="E616" s="64">
        <v>1</v>
      </c>
      <c r="F616" s="71" t="s">
        <v>155</v>
      </c>
      <c r="G616" s="64"/>
      <c r="H616" s="22">
        <f>+H619</f>
        <v>8000</v>
      </c>
      <c r="I616" s="22">
        <f t="shared" ref="I616:N616" si="159">+I619</f>
        <v>8000</v>
      </c>
      <c r="J616" s="22">
        <f t="shared" si="159"/>
        <v>0</v>
      </c>
      <c r="K616" s="22">
        <f t="shared" si="159"/>
        <v>1904.7619047619048</v>
      </c>
      <c r="L616" s="22">
        <f t="shared" si="159"/>
        <v>3873.0158730158732</v>
      </c>
      <c r="M616" s="22">
        <f t="shared" si="159"/>
        <v>5936.5079365079364</v>
      </c>
      <c r="N616" s="22">
        <f t="shared" si="159"/>
        <v>8000</v>
      </c>
      <c r="O616" s="2" t="s">
        <v>862</v>
      </c>
      <c r="R616" s="161">
        <f t="shared" si="148"/>
        <v>1968.2539682539684</v>
      </c>
      <c r="S616" s="161">
        <f t="shared" si="149"/>
        <v>2063.4920634920632</v>
      </c>
      <c r="T616" s="161">
        <f t="shared" si="150"/>
        <v>2063.4920634920636</v>
      </c>
    </row>
    <row r="617" spans="1:20" x14ac:dyDescent="0.25">
      <c r="A617" s="161">
        <f t="shared" si="157"/>
        <v>0</v>
      </c>
      <c r="B617" s="64"/>
      <c r="C617" s="64"/>
      <c r="D617" s="64"/>
      <c r="E617" s="64"/>
      <c r="F617" s="71" t="s">
        <v>326</v>
      </c>
      <c r="G617" s="64"/>
      <c r="H617" s="22"/>
      <c r="I617" s="22"/>
      <c r="J617" s="22"/>
      <c r="K617" s="22"/>
      <c r="L617" s="22"/>
      <c r="M617" s="22"/>
      <c r="N617" s="22"/>
      <c r="O617" s="2" t="s">
        <v>862</v>
      </c>
      <c r="R617" s="161">
        <f t="shared" si="148"/>
        <v>0</v>
      </c>
      <c r="S617" s="161">
        <f t="shared" si="149"/>
        <v>0</v>
      </c>
      <c r="T617" s="161">
        <f t="shared" si="150"/>
        <v>0</v>
      </c>
    </row>
    <row r="618" spans="1:20" ht="53.25" customHeight="1" x14ac:dyDescent="0.25">
      <c r="A618" s="161">
        <f t="shared" si="157"/>
        <v>0</v>
      </c>
      <c r="B618" s="64"/>
      <c r="C618" s="64"/>
      <c r="D618" s="64"/>
      <c r="E618" s="64"/>
      <c r="F618" s="71" t="s">
        <v>176</v>
      </c>
      <c r="G618" s="64"/>
      <c r="H618" s="22"/>
      <c r="I618" s="22"/>
      <c r="J618" s="22"/>
      <c r="K618" s="22"/>
      <c r="L618" s="22"/>
      <c r="M618" s="22"/>
      <c r="N618" s="22"/>
      <c r="O618" s="2" t="s">
        <v>862</v>
      </c>
      <c r="R618" s="161">
        <f t="shared" si="148"/>
        <v>0</v>
      </c>
      <c r="S618" s="161">
        <f t="shared" si="149"/>
        <v>0</v>
      </c>
      <c r="T618" s="161">
        <f t="shared" si="150"/>
        <v>0</v>
      </c>
    </row>
    <row r="619" spans="1:20" ht="27" x14ac:dyDescent="0.25">
      <c r="A619" s="161">
        <f t="shared" ref="A619" si="160">+H619</f>
        <v>8000</v>
      </c>
      <c r="B619" s="64"/>
      <c r="C619" s="64"/>
      <c r="D619" s="64"/>
      <c r="E619" s="64"/>
      <c r="F619" s="70" t="s">
        <v>749</v>
      </c>
      <c r="G619" s="56">
        <v>4819</v>
      </c>
      <c r="H619" s="22">
        <f>SUM(I619:J619)</f>
        <v>8000</v>
      </c>
      <c r="I619" s="22">
        <v>8000</v>
      </c>
      <c r="J619" s="22"/>
      <c r="K619" s="152">
        <f t="shared" ref="K619" si="161">+H619/252*60</f>
        <v>1904.7619047619048</v>
      </c>
      <c r="L619" s="152">
        <f t="shared" ref="L619" si="162">+H619/252*122</f>
        <v>3873.0158730158732</v>
      </c>
      <c r="M619" s="152">
        <f t="shared" ref="M619" si="163">+H619/252*187</f>
        <v>5936.5079365079364</v>
      </c>
      <c r="N619" s="152">
        <f t="shared" ref="N619" si="164">+H619</f>
        <v>8000</v>
      </c>
      <c r="O619" s="2" t="s">
        <v>862</v>
      </c>
      <c r="R619" s="161">
        <f t="shared" si="148"/>
        <v>1968.2539682539684</v>
      </c>
      <c r="S619" s="161">
        <f t="shared" si="149"/>
        <v>2063.4920634920632</v>
      </c>
      <c r="T619" s="161">
        <f t="shared" si="150"/>
        <v>2063.4920634920636</v>
      </c>
    </row>
    <row r="620" spans="1:20" ht="27" x14ac:dyDescent="0.25">
      <c r="A620" s="161">
        <f t="shared" si="157"/>
        <v>8000</v>
      </c>
      <c r="B620" s="64">
        <v>2842</v>
      </c>
      <c r="C620" s="64" t="s">
        <v>13</v>
      </c>
      <c r="D620" s="64">
        <v>4</v>
      </c>
      <c r="E620" s="64">
        <v>2</v>
      </c>
      <c r="F620" s="71" t="s">
        <v>327</v>
      </c>
      <c r="G620" s="64"/>
      <c r="H620" s="22">
        <f>+H621+H622</f>
        <v>8000</v>
      </c>
      <c r="I620" s="22">
        <f t="shared" ref="I620:N620" si="165">+I621+I622</f>
        <v>8000</v>
      </c>
      <c r="J620" s="22">
        <f t="shared" si="165"/>
        <v>0</v>
      </c>
      <c r="K620" s="22">
        <f t="shared" si="165"/>
        <v>5841.2698412698401</v>
      </c>
      <c r="L620" s="22">
        <f t="shared" si="165"/>
        <v>5841.2698412698401</v>
      </c>
      <c r="M620" s="22">
        <f t="shared" si="165"/>
        <v>5936.5079365079364</v>
      </c>
      <c r="N620" s="22">
        <f t="shared" si="165"/>
        <v>8000</v>
      </c>
      <c r="O620" s="2" t="s">
        <v>862</v>
      </c>
      <c r="R620" s="161">
        <f t="shared" si="148"/>
        <v>0</v>
      </c>
      <c r="S620" s="161">
        <f t="shared" si="149"/>
        <v>95.238095238096321</v>
      </c>
      <c r="T620" s="161">
        <f t="shared" si="150"/>
        <v>2063.4920634920636</v>
      </c>
    </row>
    <row r="621" spans="1:20" ht="27" x14ac:dyDescent="0.25">
      <c r="A621" s="161">
        <f t="shared" si="157"/>
        <v>8000</v>
      </c>
      <c r="B621" s="64"/>
      <c r="C621" s="64"/>
      <c r="D621" s="64"/>
      <c r="E621" s="64"/>
      <c r="F621" s="70" t="s">
        <v>749</v>
      </c>
      <c r="G621" s="56">
        <v>4819</v>
      </c>
      <c r="H621" s="22">
        <f>SUM(I621:J621)</f>
        <v>8000</v>
      </c>
      <c r="I621" s="22">
        <v>8000</v>
      </c>
      <c r="J621" s="22"/>
      <c r="K621" s="152">
        <v>5841.2698412698401</v>
      </c>
      <c r="L621" s="152">
        <v>5841.2698412698401</v>
      </c>
      <c r="M621" s="152">
        <f t="shared" ref="M621" si="166">+H621/252*187</f>
        <v>5936.5079365079364</v>
      </c>
      <c r="N621" s="152">
        <f t="shared" ref="N621" si="167">+H621</f>
        <v>8000</v>
      </c>
      <c r="O621" s="2" t="s">
        <v>862</v>
      </c>
      <c r="R621" s="161">
        <f t="shared" si="148"/>
        <v>0</v>
      </c>
      <c r="S621" s="161">
        <f t="shared" si="149"/>
        <v>95.238095238096321</v>
      </c>
      <c r="T621" s="161">
        <f t="shared" si="150"/>
        <v>2063.4920634920636</v>
      </c>
    </row>
    <row r="622" spans="1:20" ht="40.5" x14ac:dyDescent="0.25">
      <c r="A622" s="161">
        <f t="shared" si="157"/>
        <v>0</v>
      </c>
      <c r="B622" s="64"/>
      <c r="C622" s="64"/>
      <c r="D622" s="64"/>
      <c r="E622" s="64"/>
      <c r="F622" s="71" t="s">
        <v>854</v>
      </c>
      <c r="G622" s="64" t="s">
        <v>67</v>
      </c>
      <c r="H622" s="22">
        <f t="shared" ref="H622" si="168">SUM(I622:J622)</f>
        <v>0</v>
      </c>
      <c r="I622" s="22"/>
      <c r="J622" s="22"/>
      <c r="K622" s="22"/>
      <c r="L622" s="22"/>
      <c r="M622" s="22"/>
      <c r="N622" s="22"/>
      <c r="O622" s="2" t="s">
        <v>862</v>
      </c>
      <c r="R622" s="161">
        <f t="shared" si="148"/>
        <v>0</v>
      </c>
      <c r="S622" s="161">
        <f t="shared" si="149"/>
        <v>0</v>
      </c>
      <c r="T622" s="161">
        <f t="shared" si="150"/>
        <v>0</v>
      </c>
    </row>
    <row r="623" spans="1:20" ht="39" customHeight="1" x14ac:dyDescent="0.25">
      <c r="A623" s="161">
        <f t="shared" si="157"/>
        <v>0</v>
      </c>
      <c r="B623" s="64"/>
      <c r="C623" s="64"/>
      <c r="D623" s="64"/>
      <c r="E623" s="64"/>
      <c r="F623" s="71" t="s">
        <v>177</v>
      </c>
      <c r="G623" s="64"/>
      <c r="H623" s="22"/>
      <c r="I623" s="22"/>
      <c r="J623" s="22"/>
      <c r="K623" s="22"/>
      <c r="L623" s="22"/>
      <c r="M623" s="22"/>
      <c r="N623" s="22"/>
      <c r="O623" s="2" t="s">
        <v>862</v>
      </c>
      <c r="R623" s="161">
        <f t="shared" si="148"/>
        <v>0</v>
      </c>
      <c r="S623" s="161">
        <f t="shared" si="149"/>
        <v>0</v>
      </c>
      <c r="T623" s="161">
        <f t="shared" si="150"/>
        <v>0</v>
      </c>
    </row>
    <row r="624" spans="1:20" ht="57" customHeight="1" x14ac:dyDescent="0.25">
      <c r="A624" s="161">
        <f t="shared" si="157"/>
        <v>0</v>
      </c>
      <c r="B624" s="64">
        <v>2843</v>
      </c>
      <c r="C624" s="64" t="s">
        <v>13</v>
      </c>
      <c r="D624" s="64">
        <v>4</v>
      </c>
      <c r="E624" s="64">
        <v>3</v>
      </c>
      <c r="F624" s="71" t="s">
        <v>177</v>
      </c>
      <c r="G624" s="64"/>
      <c r="H624" s="22"/>
      <c r="I624" s="22"/>
      <c r="J624" s="22"/>
      <c r="K624" s="22"/>
      <c r="L624" s="22"/>
      <c r="M624" s="22"/>
      <c r="N624" s="22"/>
      <c r="O624" s="2" t="s">
        <v>862</v>
      </c>
      <c r="R624" s="161">
        <f t="shared" si="148"/>
        <v>0</v>
      </c>
      <c r="S624" s="161">
        <f t="shared" si="149"/>
        <v>0</v>
      </c>
      <c r="T624" s="161">
        <f t="shared" si="150"/>
        <v>0</v>
      </c>
    </row>
    <row r="625" spans="1:20" x14ac:dyDescent="0.25">
      <c r="A625" s="161">
        <f t="shared" si="157"/>
        <v>0</v>
      </c>
      <c r="B625" s="64"/>
      <c r="C625" s="64"/>
      <c r="D625" s="64"/>
      <c r="E625" s="64"/>
      <c r="F625" s="71" t="s">
        <v>325</v>
      </c>
      <c r="G625" s="64"/>
      <c r="H625" s="22"/>
      <c r="I625" s="22"/>
      <c r="J625" s="22"/>
      <c r="K625" s="22"/>
      <c r="L625" s="22"/>
      <c r="M625" s="22"/>
      <c r="N625" s="22"/>
      <c r="O625" s="2" t="s">
        <v>862</v>
      </c>
      <c r="R625" s="161">
        <f t="shared" si="148"/>
        <v>0</v>
      </c>
      <c r="S625" s="161">
        <f t="shared" si="149"/>
        <v>0</v>
      </c>
      <c r="T625" s="161">
        <f t="shared" si="150"/>
        <v>0</v>
      </c>
    </row>
    <row r="626" spans="1:20" ht="40.5" x14ac:dyDescent="0.25">
      <c r="A626" s="161">
        <f t="shared" si="157"/>
        <v>0</v>
      </c>
      <c r="B626" s="64"/>
      <c r="C626" s="64"/>
      <c r="D626" s="64"/>
      <c r="E626" s="64"/>
      <c r="F626" s="71" t="s">
        <v>176</v>
      </c>
      <c r="G626" s="64"/>
      <c r="H626" s="22"/>
      <c r="I626" s="22"/>
      <c r="J626" s="22"/>
      <c r="K626" s="22"/>
      <c r="L626" s="22"/>
      <c r="M626" s="22"/>
      <c r="N626" s="22"/>
      <c r="O626" s="2" t="s">
        <v>862</v>
      </c>
      <c r="R626" s="161">
        <f t="shared" si="148"/>
        <v>0</v>
      </c>
      <c r="S626" s="161">
        <f t="shared" si="149"/>
        <v>0</v>
      </c>
      <c r="T626" s="161">
        <f t="shared" si="150"/>
        <v>0</v>
      </c>
    </row>
    <row r="627" spans="1:20" x14ac:dyDescent="0.25">
      <c r="A627" s="161">
        <f t="shared" si="157"/>
        <v>0</v>
      </c>
      <c r="B627" s="64"/>
      <c r="C627" s="64"/>
      <c r="D627" s="64"/>
      <c r="E627" s="64"/>
      <c r="F627" s="71" t="s">
        <v>177</v>
      </c>
      <c r="G627" s="64"/>
      <c r="H627" s="22"/>
      <c r="I627" s="22"/>
      <c r="J627" s="22"/>
      <c r="K627" s="22"/>
      <c r="L627" s="22"/>
      <c r="M627" s="22"/>
      <c r="N627" s="22"/>
      <c r="O627" s="2" t="s">
        <v>862</v>
      </c>
      <c r="R627" s="161">
        <f t="shared" si="148"/>
        <v>0</v>
      </c>
      <c r="S627" s="161">
        <f t="shared" si="149"/>
        <v>0</v>
      </c>
      <c r="T627" s="161">
        <f t="shared" si="150"/>
        <v>0</v>
      </c>
    </row>
    <row r="628" spans="1:20" x14ac:dyDescent="0.25">
      <c r="A628" s="161">
        <f t="shared" si="157"/>
        <v>0</v>
      </c>
      <c r="B628" s="64">
        <v>2850</v>
      </c>
      <c r="C628" s="64" t="s">
        <v>13</v>
      </c>
      <c r="D628" s="64">
        <v>5</v>
      </c>
      <c r="E628" s="64">
        <v>0</v>
      </c>
      <c r="F628" s="71" t="s">
        <v>177</v>
      </c>
      <c r="G628" s="64"/>
      <c r="H628" s="22"/>
      <c r="I628" s="22"/>
      <c r="J628" s="22"/>
      <c r="K628" s="22"/>
      <c r="L628" s="22"/>
      <c r="M628" s="22"/>
      <c r="N628" s="22"/>
      <c r="O628" s="2" t="s">
        <v>862</v>
      </c>
      <c r="R628" s="161">
        <f t="shared" si="148"/>
        <v>0</v>
      </c>
      <c r="S628" s="161">
        <f t="shared" si="149"/>
        <v>0</v>
      </c>
      <c r="T628" s="161">
        <f t="shared" si="150"/>
        <v>0</v>
      </c>
    </row>
    <row r="629" spans="1:20" ht="27" x14ac:dyDescent="0.25">
      <c r="A629" s="161">
        <f t="shared" si="157"/>
        <v>0</v>
      </c>
      <c r="B629" s="64"/>
      <c r="C629" s="64"/>
      <c r="D629" s="64"/>
      <c r="E629" s="64"/>
      <c r="F629" s="74" t="s">
        <v>328</v>
      </c>
      <c r="G629" s="64"/>
      <c r="H629" s="22"/>
      <c r="I629" s="22"/>
      <c r="J629" s="22"/>
      <c r="K629" s="22"/>
      <c r="L629" s="22"/>
      <c r="M629" s="22"/>
      <c r="N629" s="22"/>
      <c r="O629" s="2" t="s">
        <v>862</v>
      </c>
      <c r="R629" s="161">
        <f t="shared" si="148"/>
        <v>0</v>
      </c>
      <c r="S629" s="161">
        <f t="shared" si="149"/>
        <v>0</v>
      </c>
      <c r="T629" s="161">
        <f t="shared" si="150"/>
        <v>0</v>
      </c>
    </row>
    <row r="630" spans="1:20" ht="58.5" customHeight="1" x14ac:dyDescent="0.25">
      <c r="A630" s="161">
        <f t="shared" si="157"/>
        <v>0</v>
      </c>
      <c r="B630" s="64">
        <v>2851</v>
      </c>
      <c r="C630" s="64" t="s">
        <v>13</v>
      </c>
      <c r="D630" s="64">
        <v>5</v>
      </c>
      <c r="E630" s="64">
        <v>1</v>
      </c>
      <c r="F630" s="71" t="s">
        <v>155</v>
      </c>
      <c r="G630" s="64"/>
      <c r="H630" s="22"/>
      <c r="I630" s="22"/>
      <c r="J630" s="22"/>
      <c r="K630" s="22"/>
      <c r="L630" s="22"/>
      <c r="M630" s="22"/>
      <c r="N630" s="22"/>
      <c r="O630" s="2" t="s">
        <v>862</v>
      </c>
      <c r="R630" s="161">
        <f t="shared" si="148"/>
        <v>0</v>
      </c>
      <c r="S630" s="161">
        <f t="shared" si="149"/>
        <v>0</v>
      </c>
      <c r="T630" s="161">
        <f t="shared" si="150"/>
        <v>0</v>
      </c>
    </row>
    <row r="631" spans="1:20" ht="27" x14ac:dyDescent="0.25">
      <c r="A631" s="161">
        <f t="shared" si="157"/>
        <v>0</v>
      </c>
      <c r="B631" s="64"/>
      <c r="C631" s="64"/>
      <c r="D631" s="64"/>
      <c r="E631" s="64"/>
      <c r="F631" s="74" t="s">
        <v>328</v>
      </c>
      <c r="G631" s="64"/>
      <c r="H631" s="22"/>
      <c r="I631" s="22"/>
      <c r="J631" s="22"/>
      <c r="K631" s="22"/>
      <c r="L631" s="22"/>
      <c r="M631" s="22"/>
      <c r="N631" s="22"/>
      <c r="O631" s="2" t="s">
        <v>862</v>
      </c>
      <c r="R631" s="161">
        <f t="shared" si="148"/>
        <v>0</v>
      </c>
      <c r="S631" s="161">
        <f t="shared" si="149"/>
        <v>0</v>
      </c>
      <c r="T631" s="161">
        <f t="shared" si="150"/>
        <v>0</v>
      </c>
    </row>
    <row r="632" spans="1:20" ht="40.5" x14ac:dyDescent="0.25">
      <c r="A632" s="161">
        <f t="shared" si="157"/>
        <v>0</v>
      </c>
      <c r="B632" s="64"/>
      <c r="C632" s="64"/>
      <c r="D632" s="64"/>
      <c r="E632" s="64"/>
      <c r="F632" s="71" t="s">
        <v>176</v>
      </c>
      <c r="G632" s="64"/>
      <c r="H632" s="22"/>
      <c r="I632" s="22"/>
      <c r="J632" s="22"/>
      <c r="K632" s="22"/>
      <c r="L632" s="22"/>
      <c r="M632" s="22"/>
      <c r="N632" s="22"/>
      <c r="O632" s="2" t="s">
        <v>862</v>
      </c>
      <c r="R632" s="161">
        <f t="shared" si="148"/>
        <v>0</v>
      </c>
      <c r="S632" s="161">
        <f t="shared" si="149"/>
        <v>0</v>
      </c>
      <c r="T632" s="161">
        <f t="shared" si="150"/>
        <v>0</v>
      </c>
    </row>
    <row r="633" spans="1:20" ht="35.25" customHeight="1" x14ac:dyDescent="0.25">
      <c r="A633" s="161">
        <f t="shared" si="157"/>
        <v>0</v>
      </c>
      <c r="B633" s="64"/>
      <c r="C633" s="64"/>
      <c r="D633" s="64"/>
      <c r="E633" s="64"/>
      <c r="F633" s="71" t="s">
        <v>177</v>
      </c>
      <c r="G633" s="64"/>
      <c r="H633" s="22"/>
      <c r="I633" s="22"/>
      <c r="J633" s="22"/>
      <c r="K633" s="22"/>
      <c r="L633" s="22"/>
      <c r="M633" s="22"/>
      <c r="N633" s="22"/>
      <c r="O633" s="2" t="s">
        <v>862</v>
      </c>
      <c r="R633" s="161">
        <f t="shared" si="148"/>
        <v>0</v>
      </c>
      <c r="S633" s="161">
        <f t="shared" si="149"/>
        <v>0</v>
      </c>
      <c r="T633" s="161">
        <f t="shared" si="150"/>
        <v>0</v>
      </c>
    </row>
    <row r="634" spans="1:20" ht="39" customHeight="1" x14ac:dyDescent="0.25">
      <c r="A634" s="161">
        <f t="shared" si="157"/>
        <v>0</v>
      </c>
      <c r="B634" s="64"/>
      <c r="C634" s="64"/>
      <c r="D634" s="64"/>
      <c r="E634" s="64"/>
      <c r="F634" s="71"/>
      <c r="G634" s="64"/>
      <c r="H634" s="22"/>
      <c r="I634" s="22"/>
      <c r="J634" s="22"/>
      <c r="K634" s="22"/>
      <c r="L634" s="22"/>
      <c r="M634" s="22"/>
      <c r="N634" s="22"/>
      <c r="O634" s="2" t="s">
        <v>862</v>
      </c>
      <c r="R634" s="161">
        <f t="shared" si="148"/>
        <v>0</v>
      </c>
      <c r="S634" s="161">
        <f t="shared" si="149"/>
        <v>0</v>
      </c>
      <c r="T634" s="161">
        <f t="shared" si="150"/>
        <v>0</v>
      </c>
    </row>
    <row r="635" spans="1:20" ht="27" x14ac:dyDescent="0.25">
      <c r="A635" s="161">
        <f t="shared" si="157"/>
        <v>30090</v>
      </c>
      <c r="B635" s="64">
        <v>2860</v>
      </c>
      <c r="C635" s="64" t="s">
        <v>13</v>
      </c>
      <c r="D635" s="64">
        <v>6</v>
      </c>
      <c r="E635" s="64">
        <v>0</v>
      </c>
      <c r="F635" s="74" t="s">
        <v>329</v>
      </c>
      <c r="G635" s="64"/>
      <c r="H635" s="22">
        <f>H636</f>
        <v>30090</v>
      </c>
      <c r="I635" s="22">
        <f t="shared" ref="I635:N635" si="169">I636</f>
        <v>30090</v>
      </c>
      <c r="J635" s="22">
        <f t="shared" si="169"/>
        <v>0</v>
      </c>
      <c r="K635" s="22">
        <f t="shared" si="169"/>
        <v>9613.8095238095248</v>
      </c>
      <c r="L635" s="22">
        <f t="shared" si="169"/>
        <v>19455.079365079364</v>
      </c>
      <c r="M635" s="22">
        <f t="shared" si="169"/>
        <v>29772.539682539682</v>
      </c>
      <c r="N635" s="22">
        <f t="shared" si="169"/>
        <v>30090</v>
      </c>
      <c r="O635" s="2" t="s">
        <v>862</v>
      </c>
      <c r="R635" s="161">
        <f t="shared" si="148"/>
        <v>9841.2698412698392</v>
      </c>
      <c r="S635" s="161">
        <f t="shared" si="149"/>
        <v>10317.460317460318</v>
      </c>
      <c r="T635" s="161">
        <f t="shared" si="150"/>
        <v>317.46031746031804</v>
      </c>
    </row>
    <row r="636" spans="1:20" ht="51.75" customHeight="1" x14ac:dyDescent="0.25">
      <c r="A636" s="161">
        <f t="shared" si="157"/>
        <v>30090</v>
      </c>
      <c r="B636" s="64">
        <v>2861</v>
      </c>
      <c r="C636" s="64" t="s">
        <v>13</v>
      </c>
      <c r="D636" s="64">
        <v>6</v>
      </c>
      <c r="E636" s="64">
        <v>1</v>
      </c>
      <c r="F636" s="71" t="s">
        <v>580</v>
      </c>
      <c r="G636" s="64"/>
      <c r="H636" s="22">
        <f t="shared" ref="H636:N636" si="170">SUM(H639:H641)</f>
        <v>30090</v>
      </c>
      <c r="I636" s="22">
        <f t="shared" si="170"/>
        <v>30090</v>
      </c>
      <c r="J636" s="22">
        <f t="shared" si="170"/>
        <v>0</v>
      </c>
      <c r="K636" s="22">
        <f t="shared" si="170"/>
        <v>9613.8095238095248</v>
      </c>
      <c r="L636" s="22">
        <f t="shared" si="170"/>
        <v>19455.079365079364</v>
      </c>
      <c r="M636" s="22">
        <f t="shared" si="170"/>
        <v>29772.539682539682</v>
      </c>
      <c r="N636" s="22">
        <f t="shared" si="170"/>
        <v>30090</v>
      </c>
      <c r="O636" s="2" t="s">
        <v>862</v>
      </c>
      <c r="R636" s="161">
        <f t="shared" si="148"/>
        <v>9841.2698412698392</v>
      </c>
      <c r="S636" s="161">
        <f t="shared" si="149"/>
        <v>10317.460317460318</v>
      </c>
      <c r="T636" s="161">
        <f t="shared" si="150"/>
        <v>317.46031746031804</v>
      </c>
    </row>
    <row r="637" spans="1:20" x14ac:dyDescent="0.25">
      <c r="A637" s="161">
        <f t="shared" si="157"/>
        <v>0</v>
      </c>
      <c r="B637" s="64"/>
      <c r="C637" s="64"/>
      <c r="D637" s="64"/>
      <c r="E637" s="64"/>
      <c r="F637" s="74"/>
      <c r="G637" s="64"/>
      <c r="H637" s="22"/>
      <c r="I637" s="22"/>
      <c r="J637" s="22"/>
      <c r="K637" s="22"/>
      <c r="L637" s="22"/>
      <c r="M637" s="22"/>
      <c r="N637" s="22"/>
      <c r="O637" s="2" t="s">
        <v>862</v>
      </c>
      <c r="R637" s="161">
        <f t="shared" si="148"/>
        <v>0</v>
      </c>
      <c r="S637" s="161">
        <f t="shared" si="149"/>
        <v>0</v>
      </c>
      <c r="T637" s="161">
        <f t="shared" si="150"/>
        <v>0</v>
      </c>
    </row>
    <row r="638" spans="1:20" ht="40.5" x14ac:dyDescent="0.25">
      <c r="A638" s="161">
        <f t="shared" si="157"/>
        <v>0</v>
      </c>
      <c r="B638" s="64"/>
      <c r="C638" s="64"/>
      <c r="D638" s="64"/>
      <c r="E638" s="64"/>
      <c r="F638" s="71" t="s">
        <v>176</v>
      </c>
      <c r="G638" s="64"/>
      <c r="H638" s="22"/>
      <c r="I638" s="22"/>
      <c r="J638" s="22"/>
      <c r="K638" s="22"/>
      <c r="L638" s="22"/>
      <c r="M638" s="22"/>
      <c r="N638" s="22"/>
      <c r="O638" s="2" t="s">
        <v>862</v>
      </c>
      <c r="R638" s="161">
        <f t="shared" si="148"/>
        <v>0</v>
      </c>
      <c r="S638" s="161">
        <f t="shared" si="149"/>
        <v>0</v>
      </c>
      <c r="T638" s="161">
        <f t="shared" si="150"/>
        <v>0</v>
      </c>
    </row>
    <row r="639" spans="1:20" ht="36" customHeight="1" x14ac:dyDescent="0.25">
      <c r="A639" s="161">
        <f t="shared" si="157"/>
        <v>30090</v>
      </c>
      <c r="B639" s="64"/>
      <c r="C639" s="64"/>
      <c r="D639" s="64"/>
      <c r="E639" s="64"/>
      <c r="F639" s="71" t="s">
        <v>564</v>
      </c>
      <c r="G639" s="64">
        <v>4861</v>
      </c>
      <c r="H639" s="22">
        <f>SUM(I639:J639)</f>
        <v>30090</v>
      </c>
      <c r="I639" s="22">
        <v>30090</v>
      </c>
      <c r="J639" s="22"/>
      <c r="K639" s="152">
        <v>9613.8095238095248</v>
      </c>
      <c r="L639" s="152">
        <v>19455.079365079364</v>
      </c>
      <c r="M639" s="152">
        <v>29772.539682539682</v>
      </c>
      <c r="N639" s="152">
        <f t="shared" ref="N639" si="171">+H639</f>
        <v>30090</v>
      </c>
      <c r="O639" s="2" t="s">
        <v>862</v>
      </c>
      <c r="R639" s="161">
        <f t="shared" si="148"/>
        <v>9841.2698412698392</v>
      </c>
      <c r="S639" s="161">
        <f t="shared" si="149"/>
        <v>10317.460317460318</v>
      </c>
      <c r="T639" s="161">
        <f t="shared" si="150"/>
        <v>317.46031746031804</v>
      </c>
    </row>
    <row r="640" spans="1:20" ht="36" customHeight="1" x14ac:dyDescent="0.25">
      <c r="A640" s="161">
        <f t="shared" si="157"/>
        <v>0</v>
      </c>
      <c r="B640" s="64"/>
      <c r="C640" s="64"/>
      <c r="D640" s="64"/>
      <c r="E640" s="64"/>
      <c r="F640" s="71" t="s">
        <v>560</v>
      </c>
      <c r="G640" s="64">
        <v>4819</v>
      </c>
      <c r="H640" s="22">
        <v>0</v>
      </c>
      <c r="I640" s="22">
        <f>+H640</f>
        <v>0</v>
      </c>
      <c r="J640" s="22"/>
      <c r="K640" s="152"/>
      <c r="L640" s="152"/>
      <c r="M640" s="152"/>
      <c r="N640" s="152"/>
      <c r="O640" s="2" t="s">
        <v>862</v>
      </c>
      <c r="R640" s="161">
        <f t="shared" si="148"/>
        <v>0</v>
      </c>
      <c r="S640" s="161">
        <f t="shared" si="149"/>
        <v>0</v>
      </c>
      <c r="T640" s="161">
        <f t="shared" si="150"/>
        <v>0</v>
      </c>
    </row>
    <row r="641" spans="1:20" ht="54.75" customHeight="1" x14ac:dyDescent="0.25">
      <c r="A641" s="161">
        <f t="shared" si="157"/>
        <v>0</v>
      </c>
      <c r="B641" s="64"/>
      <c r="C641" s="64"/>
      <c r="D641" s="64"/>
      <c r="E641" s="64"/>
      <c r="F641" s="73" t="s">
        <v>565</v>
      </c>
      <c r="G641" s="64">
        <v>4727</v>
      </c>
      <c r="H641" s="22">
        <v>0</v>
      </c>
      <c r="I641" s="22">
        <f>+H641</f>
        <v>0</v>
      </c>
      <c r="J641" s="22"/>
      <c r="K641" s="84"/>
      <c r="L641" s="84"/>
      <c r="M641" s="84"/>
      <c r="N641" s="84"/>
      <c r="O641" s="2" t="s">
        <v>862</v>
      </c>
      <c r="R641" s="161">
        <f t="shared" si="148"/>
        <v>0</v>
      </c>
      <c r="S641" s="161">
        <f t="shared" si="149"/>
        <v>0</v>
      </c>
      <c r="T641" s="161">
        <f t="shared" si="150"/>
        <v>0</v>
      </c>
    </row>
    <row r="642" spans="1:20" x14ac:dyDescent="0.25">
      <c r="A642" s="161">
        <f t="shared" si="157"/>
        <v>0</v>
      </c>
      <c r="B642" s="64"/>
      <c r="C642" s="64"/>
      <c r="D642" s="64"/>
      <c r="E642" s="64"/>
      <c r="F642" s="71" t="s">
        <v>558</v>
      </c>
      <c r="G642" s="64">
        <v>4729</v>
      </c>
      <c r="H642" s="22">
        <v>0</v>
      </c>
      <c r="I642" s="22">
        <f>+H642</f>
        <v>0</v>
      </c>
      <c r="J642" s="22"/>
      <c r="K642" s="84"/>
      <c r="L642" s="84"/>
      <c r="M642" s="84"/>
      <c r="N642" s="84"/>
      <c r="O642" s="2" t="s">
        <v>862</v>
      </c>
      <c r="R642" s="161">
        <f t="shared" si="148"/>
        <v>0</v>
      </c>
      <c r="S642" s="161">
        <f t="shared" si="149"/>
        <v>0</v>
      </c>
      <c r="T642" s="161">
        <f t="shared" si="150"/>
        <v>0</v>
      </c>
    </row>
    <row r="643" spans="1:20" ht="34.5" customHeight="1" x14ac:dyDescent="0.25">
      <c r="A643" s="161">
        <f t="shared" si="157"/>
        <v>1326849.0919999999</v>
      </c>
      <c r="B643" s="64">
        <v>2900</v>
      </c>
      <c r="C643" s="64" t="s">
        <v>14</v>
      </c>
      <c r="D643" s="64">
        <v>0</v>
      </c>
      <c r="E643" s="64">
        <v>0</v>
      </c>
      <c r="F643" s="71" t="s">
        <v>330</v>
      </c>
      <c r="G643" s="64"/>
      <c r="H643" s="22">
        <f t="shared" ref="H643:N643" si="172">+H645+H655+H666+H676+H685+H695+H703+H709</f>
        <v>1326849.0919999999</v>
      </c>
      <c r="I643" s="22">
        <f t="shared" si="172"/>
        <v>1314849.0919999999</v>
      </c>
      <c r="J643" s="22">
        <f t="shared" si="172"/>
        <v>12000</v>
      </c>
      <c r="K643" s="22">
        <f t="shared" si="172"/>
        <v>346230.66223809525</v>
      </c>
      <c r="L643" s="22">
        <f t="shared" si="172"/>
        <v>651998.11349181458</v>
      </c>
      <c r="M643" s="22">
        <f t="shared" si="172"/>
        <v>895956.56382539519</v>
      </c>
      <c r="N643" s="22">
        <f t="shared" si="172"/>
        <v>1326849.0919999999</v>
      </c>
      <c r="O643" s="2" t="s">
        <v>862</v>
      </c>
      <c r="R643" s="161">
        <f t="shared" si="148"/>
        <v>305767.45125371934</v>
      </c>
      <c r="S643" s="161">
        <f t="shared" si="149"/>
        <v>243958.45033358061</v>
      </c>
      <c r="T643" s="161">
        <f t="shared" si="150"/>
        <v>430892.52817460475</v>
      </c>
    </row>
    <row r="644" spans="1:20" x14ac:dyDescent="0.25">
      <c r="A644" s="161">
        <f t="shared" si="157"/>
        <v>0</v>
      </c>
      <c r="B644" s="64"/>
      <c r="C644" s="64"/>
      <c r="D644" s="64"/>
      <c r="E644" s="64"/>
      <c r="F644" s="71" t="s">
        <v>153</v>
      </c>
      <c r="G644" s="64"/>
      <c r="H644" s="22"/>
      <c r="I644" s="22"/>
      <c r="J644" s="22"/>
      <c r="K644" s="22"/>
      <c r="L644" s="22"/>
      <c r="M644" s="22"/>
      <c r="N644" s="22"/>
      <c r="O644" s="2" t="s">
        <v>862</v>
      </c>
      <c r="R644" s="161">
        <f t="shared" si="148"/>
        <v>0</v>
      </c>
      <c r="S644" s="161">
        <f t="shared" si="149"/>
        <v>0</v>
      </c>
      <c r="T644" s="161">
        <f t="shared" si="150"/>
        <v>0</v>
      </c>
    </row>
    <row r="645" spans="1:20" ht="27" x14ac:dyDescent="0.25">
      <c r="A645" s="161">
        <f t="shared" si="157"/>
        <v>1200672.652</v>
      </c>
      <c r="B645" s="64">
        <v>2910</v>
      </c>
      <c r="C645" s="64" t="s">
        <v>14</v>
      </c>
      <c r="D645" s="64">
        <v>1</v>
      </c>
      <c r="E645" s="64">
        <v>0</v>
      </c>
      <c r="F645" s="71" t="s">
        <v>331</v>
      </c>
      <c r="G645" s="64"/>
      <c r="H645" s="22">
        <f t="shared" ref="H645:N645" si="173">+H647</f>
        <v>1200672.652</v>
      </c>
      <c r="I645" s="22">
        <f t="shared" si="173"/>
        <v>1200672.652</v>
      </c>
      <c r="J645" s="22">
        <f t="shared" si="173"/>
        <v>0</v>
      </c>
      <c r="K645" s="22">
        <f t="shared" si="173"/>
        <v>300611.20200000005</v>
      </c>
      <c r="L645" s="22">
        <f t="shared" si="173"/>
        <v>580271.3298410225</v>
      </c>
      <c r="M645" s="22">
        <f t="shared" si="173"/>
        <v>797456.45199999993</v>
      </c>
      <c r="N645" s="22">
        <f t="shared" si="173"/>
        <v>1200672.652</v>
      </c>
      <c r="O645" s="2" t="s">
        <v>862</v>
      </c>
      <c r="R645" s="161">
        <f t="shared" si="148"/>
        <v>279660.12784102245</v>
      </c>
      <c r="S645" s="161">
        <f t="shared" si="149"/>
        <v>217185.12215897744</v>
      </c>
      <c r="T645" s="161">
        <f t="shared" si="150"/>
        <v>403216.20000000007</v>
      </c>
    </row>
    <row r="646" spans="1:20" ht="36.75" customHeight="1" x14ac:dyDescent="0.25">
      <c r="A646" s="161">
        <f t="shared" si="157"/>
        <v>0</v>
      </c>
      <c r="B646" s="64"/>
      <c r="C646" s="64"/>
      <c r="D646" s="64"/>
      <c r="E646" s="64"/>
      <c r="F646" s="71" t="s">
        <v>155</v>
      </c>
      <c r="G646" s="64"/>
      <c r="H646" s="22"/>
      <c r="I646" s="22"/>
      <c r="J646" s="22"/>
      <c r="K646" s="22"/>
      <c r="L646" s="22"/>
      <c r="M646" s="22"/>
      <c r="N646" s="22"/>
      <c r="O646" s="2" t="s">
        <v>862</v>
      </c>
      <c r="R646" s="161">
        <f t="shared" si="148"/>
        <v>0</v>
      </c>
      <c r="S646" s="161">
        <f t="shared" si="149"/>
        <v>0</v>
      </c>
      <c r="T646" s="161">
        <f t="shared" si="150"/>
        <v>0</v>
      </c>
    </row>
    <row r="647" spans="1:20" x14ac:dyDescent="0.25">
      <c r="A647" s="161">
        <f t="shared" si="157"/>
        <v>1200672.652</v>
      </c>
      <c r="B647" s="64">
        <v>2911</v>
      </c>
      <c r="C647" s="64" t="s">
        <v>14</v>
      </c>
      <c r="D647" s="64">
        <v>1</v>
      </c>
      <c r="E647" s="64">
        <v>1</v>
      </c>
      <c r="F647" s="71" t="s">
        <v>332</v>
      </c>
      <c r="G647" s="64"/>
      <c r="H647" s="22">
        <f>+H648</f>
        <v>1200672.652</v>
      </c>
      <c r="I647" s="22">
        <f t="shared" ref="I647:N647" si="174">+I648</f>
        <v>1200672.652</v>
      </c>
      <c r="J647" s="22">
        <f t="shared" si="174"/>
        <v>0</v>
      </c>
      <c r="K647" s="22">
        <f t="shared" si="174"/>
        <v>300611.20200000005</v>
      </c>
      <c r="L647" s="22">
        <f t="shared" si="174"/>
        <v>580271.3298410225</v>
      </c>
      <c r="M647" s="22">
        <f t="shared" si="174"/>
        <v>797456.45199999993</v>
      </c>
      <c r="N647" s="22">
        <f t="shared" si="174"/>
        <v>1200672.652</v>
      </c>
      <c r="O647" s="2" t="s">
        <v>862</v>
      </c>
      <c r="R647" s="161">
        <f t="shared" si="148"/>
        <v>279660.12784102245</v>
      </c>
      <c r="S647" s="161">
        <f t="shared" si="149"/>
        <v>217185.12215897744</v>
      </c>
      <c r="T647" s="161">
        <f t="shared" si="150"/>
        <v>403216.20000000007</v>
      </c>
    </row>
    <row r="648" spans="1:20" x14ac:dyDescent="0.25">
      <c r="A648" s="161">
        <f t="shared" si="157"/>
        <v>1200672.652</v>
      </c>
      <c r="B648" s="64"/>
      <c r="C648" s="64"/>
      <c r="D648" s="64"/>
      <c r="E648" s="64"/>
      <c r="F648" s="71" t="s">
        <v>579</v>
      </c>
      <c r="G648" s="64">
        <v>4511</v>
      </c>
      <c r="H648" s="22">
        <f>SUM(I648:J648)</f>
        <v>1200672.652</v>
      </c>
      <c r="I648" s="22">
        <f>13740+1186932.652</f>
        <v>1200672.652</v>
      </c>
      <c r="J648" s="22"/>
      <c r="K648" s="152">
        <v>300611.20200000005</v>
      </c>
      <c r="L648" s="152">
        <v>580271.3298410225</v>
      </c>
      <c r="M648" s="152">
        <v>797456.45199999993</v>
      </c>
      <c r="N648" s="152">
        <f t="shared" ref="N648" si="175">+H648</f>
        <v>1200672.652</v>
      </c>
      <c r="O648" s="2" t="s">
        <v>862</v>
      </c>
      <c r="R648" s="161">
        <f t="shared" si="148"/>
        <v>279660.12784102245</v>
      </c>
      <c r="S648" s="161">
        <f t="shared" si="149"/>
        <v>217185.12215897744</v>
      </c>
      <c r="T648" s="161">
        <f t="shared" si="150"/>
        <v>403216.20000000007</v>
      </c>
    </row>
    <row r="649" spans="1:20" x14ac:dyDescent="0.25">
      <c r="A649" s="161">
        <f t="shared" si="157"/>
        <v>0</v>
      </c>
      <c r="B649" s="64"/>
      <c r="C649" s="64"/>
      <c r="D649" s="64"/>
      <c r="E649" s="64"/>
      <c r="F649" s="71"/>
      <c r="G649" s="64"/>
      <c r="H649" s="22"/>
      <c r="I649" s="22"/>
      <c r="J649" s="22"/>
      <c r="K649" s="22"/>
      <c r="L649" s="22"/>
      <c r="M649" s="22"/>
      <c r="N649" s="22"/>
      <c r="O649" s="2" t="s">
        <v>862</v>
      </c>
      <c r="R649" s="161">
        <f t="shared" si="148"/>
        <v>0</v>
      </c>
      <c r="S649" s="161">
        <f t="shared" si="149"/>
        <v>0</v>
      </c>
      <c r="T649" s="161">
        <f t="shared" si="150"/>
        <v>0</v>
      </c>
    </row>
    <row r="650" spans="1:20" x14ac:dyDescent="0.25">
      <c r="A650" s="161">
        <f t="shared" si="157"/>
        <v>0</v>
      </c>
      <c r="B650" s="64"/>
      <c r="C650" s="64"/>
      <c r="D650" s="64"/>
      <c r="E650" s="64"/>
      <c r="F650" s="71" t="s">
        <v>177</v>
      </c>
      <c r="G650" s="64"/>
      <c r="H650" s="22"/>
      <c r="I650" s="22"/>
      <c r="J650" s="22"/>
      <c r="K650" s="22"/>
      <c r="L650" s="22"/>
      <c r="M650" s="22"/>
      <c r="N650" s="22"/>
      <c r="O650" s="2" t="s">
        <v>862</v>
      </c>
      <c r="R650" s="161">
        <f t="shared" si="148"/>
        <v>0</v>
      </c>
      <c r="S650" s="161">
        <f t="shared" si="149"/>
        <v>0</v>
      </c>
      <c r="T650" s="161">
        <f t="shared" si="150"/>
        <v>0</v>
      </c>
    </row>
    <row r="651" spans="1:20" ht="56.25" customHeight="1" x14ac:dyDescent="0.25">
      <c r="A651" s="161">
        <f t="shared" si="157"/>
        <v>0</v>
      </c>
      <c r="B651" s="64">
        <v>2912</v>
      </c>
      <c r="C651" s="64" t="s">
        <v>14</v>
      </c>
      <c r="D651" s="64">
        <v>1</v>
      </c>
      <c r="E651" s="64">
        <v>2</v>
      </c>
      <c r="F651" s="71" t="s">
        <v>177</v>
      </c>
      <c r="G651" s="64"/>
      <c r="H651" s="22"/>
      <c r="I651" s="22"/>
      <c r="J651" s="22"/>
      <c r="K651" s="22"/>
      <c r="L651" s="22"/>
      <c r="M651" s="22"/>
      <c r="N651" s="22"/>
      <c r="O651" s="2" t="s">
        <v>862</v>
      </c>
      <c r="R651" s="161">
        <f t="shared" si="148"/>
        <v>0</v>
      </c>
      <c r="S651" s="161">
        <f t="shared" si="149"/>
        <v>0</v>
      </c>
      <c r="T651" s="161">
        <f t="shared" si="150"/>
        <v>0</v>
      </c>
    </row>
    <row r="652" spans="1:20" x14ac:dyDescent="0.25">
      <c r="A652" s="161">
        <f t="shared" si="157"/>
        <v>0</v>
      </c>
      <c r="B652" s="64"/>
      <c r="C652" s="64"/>
      <c r="D652" s="64"/>
      <c r="E652" s="64"/>
      <c r="F652" s="71" t="s">
        <v>333</v>
      </c>
      <c r="G652" s="64"/>
      <c r="H652" s="22"/>
      <c r="I652" s="22"/>
      <c r="J652" s="22"/>
      <c r="K652" s="22"/>
      <c r="L652" s="22"/>
      <c r="M652" s="22"/>
      <c r="N652" s="22"/>
      <c r="O652" s="2" t="s">
        <v>862</v>
      </c>
      <c r="R652" s="161">
        <f t="shared" si="148"/>
        <v>0</v>
      </c>
      <c r="S652" s="161">
        <f t="shared" si="149"/>
        <v>0</v>
      </c>
      <c r="T652" s="161">
        <f t="shared" si="150"/>
        <v>0</v>
      </c>
    </row>
    <row r="653" spans="1:20" ht="40.5" x14ac:dyDescent="0.25">
      <c r="A653" s="161">
        <f t="shared" si="157"/>
        <v>0</v>
      </c>
      <c r="B653" s="64"/>
      <c r="C653" s="64"/>
      <c r="D653" s="64"/>
      <c r="E653" s="64"/>
      <c r="F653" s="71" t="s">
        <v>176</v>
      </c>
      <c r="G653" s="64"/>
      <c r="H653" s="22"/>
      <c r="I653" s="22"/>
      <c r="J653" s="22"/>
      <c r="K653" s="22"/>
      <c r="L653" s="22"/>
      <c r="M653" s="22"/>
      <c r="N653" s="22"/>
      <c r="O653" s="2" t="s">
        <v>862</v>
      </c>
      <c r="R653" s="161">
        <f t="shared" si="148"/>
        <v>0</v>
      </c>
      <c r="S653" s="161">
        <f t="shared" si="149"/>
        <v>0</v>
      </c>
      <c r="T653" s="161">
        <f t="shared" si="150"/>
        <v>0</v>
      </c>
    </row>
    <row r="654" spans="1:20" x14ac:dyDescent="0.25">
      <c r="A654" s="161">
        <f t="shared" si="157"/>
        <v>0</v>
      </c>
      <c r="B654" s="64"/>
      <c r="C654" s="64"/>
      <c r="D654" s="64"/>
      <c r="E654" s="64"/>
      <c r="F654" s="71" t="s">
        <v>177</v>
      </c>
      <c r="G654" s="64"/>
      <c r="H654" s="22"/>
      <c r="I654" s="22"/>
      <c r="J654" s="22"/>
      <c r="K654" s="22"/>
      <c r="L654" s="22"/>
      <c r="M654" s="22"/>
      <c r="N654" s="22"/>
      <c r="O654" s="2" t="s">
        <v>862</v>
      </c>
      <c r="R654" s="161">
        <f t="shared" si="148"/>
        <v>0</v>
      </c>
      <c r="S654" s="161">
        <f t="shared" si="149"/>
        <v>0</v>
      </c>
      <c r="T654" s="161">
        <f t="shared" si="150"/>
        <v>0</v>
      </c>
    </row>
    <row r="655" spans="1:20" x14ac:dyDescent="0.25">
      <c r="A655" s="161">
        <f t="shared" si="157"/>
        <v>0</v>
      </c>
      <c r="B655" s="64">
        <v>2920</v>
      </c>
      <c r="C655" s="64" t="s">
        <v>14</v>
      </c>
      <c r="D655" s="64">
        <v>2</v>
      </c>
      <c r="E655" s="64">
        <v>0</v>
      </c>
      <c r="F655" s="71" t="s">
        <v>177</v>
      </c>
      <c r="G655" s="64"/>
      <c r="H655" s="22"/>
      <c r="I655" s="22"/>
      <c r="J655" s="22"/>
      <c r="K655" s="22"/>
      <c r="L655" s="22"/>
      <c r="M655" s="22"/>
      <c r="N655" s="22"/>
      <c r="O655" s="2" t="s">
        <v>862</v>
      </c>
      <c r="R655" s="161">
        <f t="shared" si="148"/>
        <v>0</v>
      </c>
      <c r="S655" s="161">
        <f t="shared" si="149"/>
        <v>0</v>
      </c>
      <c r="T655" s="161">
        <f t="shared" si="150"/>
        <v>0</v>
      </c>
    </row>
    <row r="656" spans="1:20" x14ac:dyDescent="0.25">
      <c r="A656" s="161">
        <f t="shared" si="157"/>
        <v>0</v>
      </c>
      <c r="B656" s="64"/>
      <c r="C656" s="64"/>
      <c r="D656" s="64"/>
      <c r="E656" s="64"/>
      <c r="F656" s="71" t="s">
        <v>334</v>
      </c>
      <c r="G656" s="64"/>
      <c r="H656" s="22"/>
      <c r="I656" s="22"/>
      <c r="J656" s="22"/>
      <c r="K656" s="22"/>
      <c r="L656" s="22"/>
      <c r="M656" s="22"/>
      <c r="N656" s="22"/>
      <c r="O656" s="2" t="s">
        <v>862</v>
      </c>
      <c r="R656" s="161">
        <f t="shared" ref="R656:R719" si="176">+L656-K656</f>
        <v>0</v>
      </c>
      <c r="S656" s="161">
        <f t="shared" ref="S656:S719" si="177">+M656-L656</f>
        <v>0</v>
      </c>
      <c r="T656" s="161">
        <f t="shared" ref="T656:T719" si="178">+N656-M656</f>
        <v>0</v>
      </c>
    </row>
    <row r="657" spans="1:20" x14ac:dyDescent="0.25">
      <c r="A657" s="161">
        <f t="shared" si="157"/>
        <v>0</v>
      </c>
      <c r="B657" s="64">
        <v>2921</v>
      </c>
      <c r="C657" s="64" t="s">
        <v>14</v>
      </c>
      <c r="D657" s="64">
        <v>2</v>
      </c>
      <c r="E657" s="64">
        <v>1</v>
      </c>
      <c r="F657" s="71" t="s">
        <v>155</v>
      </c>
      <c r="G657" s="64"/>
      <c r="H657" s="22"/>
      <c r="I657" s="22"/>
      <c r="J657" s="22"/>
      <c r="K657" s="22"/>
      <c r="L657" s="22"/>
      <c r="M657" s="22"/>
      <c r="N657" s="22"/>
      <c r="O657" s="2" t="s">
        <v>862</v>
      </c>
      <c r="R657" s="161">
        <f t="shared" si="176"/>
        <v>0</v>
      </c>
      <c r="S657" s="161">
        <f t="shared" si="177"/>
        <v>0</v>
      </c>
      <c r="T657" s="161">
        <f t="shared" si="178"/>
        <v>0</v>
      </c>
    </row>
    <row r="658" spans="1:20" x14ac:dyDescent="0.25">
      <c r="A658" s="161">
        <f t="shared" si="157"/>
        <v>0</v>
      </c>
      <c r="B658" s="64"/>
      <c r="C658" s="64"/>
      <c r="D658" s="64"/>
      <c r="E658" s="64"/>
      <c r="F658" s="71" t="s">
        <v>335</v>
      </c>
      <c r="G658" s="64"/>
      <c r="H658" s="22"/>
      <c r="I658" s="22"/>
      <c r="J658" s="22"/>
      <c r="K658" s="22"/>
      <c r="L658" s="22"/>
      <c r="M658" s="22"/>
      <c r="N658" s="22"/>
      <c r="O658" s="2" t="s">
        <v>862</v>
      </c>
      <c r="R658" s="161">
        <f t="shared" si="176"/>
        <v>0</v>
      </c>
      <c r="S658" s="161">
        <f t="shared" si="177"/>
        <v>0</v>
      </c>
      <c r="T658" s="161">
        <f t="shared" si="178"/>
        <v>0</v>
      </c>
    </row>
    <row r="659" spans="1:20" x14ac:dyDescent="0.25">
      <c r="A659" s="161">
        <f t="shared" si="157"/>
        <v>0</v>
      </c>
      <c r="B659" s="64"/>
      <c r="C659" s="64"/>
      <c r="D659" s="64"/>
      <c r="E659" s="64"/>
      <c r="F659" s="71" t="s">
        <v>558</v>
      </c>
      <c r="G659" s="64"/>
      <c r="H659" s="22"/>
      <c r="I659" s="22"/>
      <c r="J659" s="22"/>
      <c r="K659" s="22"/>
      <c r="L659" s="22"/>
      <c r="M659" s="22"/>
      <c r="N659" s="22"/>
      <c r="O659" s="2" t="s">
        <v>862</v>
      </c>
      <c r="R659" s="161">
        <f t="shared" si="176"/>
        <v>0</v>
      </c>
      <c r="S659" s="161">
        <f t="shared" si="177"/>
        <v>0</v>
      </c>
      <c r="T659" s="161">
        <f t="shared" si="178"/>
        <v>0</v>
      </c>
    </row>
    <row r="660" spans="1:20" x14ac:dyDescent="0.25">
      <c r="A660" s="161">
        <f t="shared" si="157"/>
        <v>0</v>
      </c>
      <c r="B660" s="64"/>
      <c r="C660" s="64"/>
      <c r="D660" s="64"/>
      <c r="E660" s="64"/>
      <c r="F660" s="71"/>
      <c r="G660" s="64"/>
      <c r="H660" s="22"/>
      <c r="I660" s="22"/>
      <c r="J660" s="22"/>
      <c r="K660" s="22"/>
      <c r="L660" s="22"/>
      <c r="M660" s="22"/>
      <c r="N660" s="22"/>
      <c r="O660" s="2" t="s">
        <v>862</v>
      </c>
      <c r="R660" s="161">
        <f t="shared" si="176"/>
        <v>0</v>
      </c>
      <c r="S660" s="161">
        <f t="shared" si="177"/>
        <v>0</v>
      </c>
      <c r="T660" s="161">
        <f t="shared" si="178"/>
        <v>0</v>
      </c>
    </row>
    <row r="661" spans="1:20" ht="52.5" customHeight="1" x14ac:dyDescent="0.25">
      <c r="A661" s="161">
        <f t="shared" si="157"/>
        <v>0</v>
      </c>
      <c r="B661" s="64">
        <v>2922</v>
      </c>
      <c r="C661" s="64" t="s">
        <v>14</v>
      </c>
      <c r="D661" s="64">
        <v>2</v>
      </c>
      <c r="E661" s="64">
        <v>2</v>
      </c>
      <c r="F661" s="71" t="s">
        <v>177</v>
      </c>
      <c r="G661" s="64"/>
      <c r="H661" s="22"/>
      <c r="I661" s="22"/>
      <c r="J661" s="22"/>
      <c r="K661" s="22"/>
      <c r="L661" s="22"/>
      <c r="M661" s="22"/>
      <c r="N661" s="22"/>
      <c r="O661" s="2" t="s">
        <v>862</v>
      </c>
      <c r="R661" s="161">
        <f t="shared" si="176"/>
        <v>0</v>
      </c>
      <c r="S661" s="161">
        <f t="shared" si="177"/>
        <v>0</v>
      </c>
      <c r="T661" s="161">
        <f t="shared" si="178"/>
        <v>0</v>
      </c>
    </row>
    <row r="662" spans="1:20" x14ac:dyDescent="0.25">
      <c r="A662" s="161">
        <f t="shared" ref="A662:A727" si="179">+H662</f>
        <v>0</v>
      </c>
      <c r="B662" s="64"/>
      <c r="C662" s="64"/>
      <c r="D662" s="64"/>
      <c r="E662" s="64"/>
      <c r="F662" s="71" t="s">
        <v>336</v>
      </c>
      <c r="G662" s="64"/>
      <c r="H662" s="22"/>
      <c r="I662" s="22"/>
      <c r="J662" s="22"/>
      <c r="K662" s="22"/>
      <c r="L662" s="22"/>
      <c r="M662" s="22"/>
      <c r="N662" s="22"/>
      <c r="O662" s="2" t="s">
        <v>862</v>
      </c>
      <c r="R662" s="161">
        <f t="shared" si="176"/>
        <v>0</v>
      </c>
      <c r="S662" s="161">
        <f t="shared" si="177"/>
        <v>0</v>
      </c>
      <c r="T662" s="161">
        <f t="shared" si="178"/>
        <v>0</v>
      </c>
    </row>
    <row r="663" spans="1:20" ht="40.5" x14ac:dyDescent="0.25">
      <c r="A663" s="161">
        <f t="shared" si="179"/>
        <v>0</v>
      </c>
      <c r="B663" s="64"/>
      <c r="C663" s="64"/>
      <c r="D663" s="64"/>
      <c r="E663" s="64"/>
      <c r="F663" s="71" t="s">
        <v>176</v>
      </c>
      <c r="G663" s="64"/>
      <c r="H663" s="22"/>
      <c r="I663" s="22"/>
      <c r="J663" s="22"/>
      <c r="K663" s="22"/>
      <c r="L663" s="22"/>
      <c r="M663" s="22"/>
      <c r="N663" s="22"/>
      <c r="O663" s="2" t="s">
        <v>862</v>
      </c>
      <c r="R663" s="161">
        <f t="shared" si="176"/>
        <v>0</v>
      </c>
      <c r="S663" s="161">
        <f t="shared" si="177"/>
        <v>0</v>
      </c>
      <c r="T663" s="161">
        <f t="shared" si="178"/>
        <v>0</v>
      </c>
    </row>
    <row r="664" spans="1:20" x14ac:dyDescent="0.25">
      <c r="A664" s="161">
        <f t="shared" si="179"/>
        <v>0</v>
      </c>
      <c r="B664" s="64"/>
      <c r="C664" s="64"/>
      <c r="D664" s="64"/>
      <c r="E664" s="64"/>
      <c r="F664" s="71"/>
      <c r="G664" s="64"/>
      <c r="H664" s="22"/>
      <c r="I664" s="22"/>
      <c r="J664" s="22"/>
      <c r="K664" s="22"/>
      <c r="L664" s="22"/>
      <c r="M664" s="22"/>
      <c r="N664" s="22"/>
      <c r="O664" s="2" t="s">
        <v>862</v>
      </c>
      <c r="R664" s="161">
        <f t="shared" si="176"/>
        <v>0</v>
      </c>
      <c r="S664" s="161">
        <f t="shared" si="177"/>
        <v>0</v>
      </c>
      <c r="T664" s="161">
        <f t="shared" si="178"/>
        <v>0</v>
      </c>
    </row>
    <row r="665" spans="1:20" ht="57" customHeight="1" x14ac:dyDescent="0.25">
      <c r="A665" s="161">
        <f t="shared" si="179"/>
        <v>0</v>
      </c>
      <c r="B665" s="64"/>
      <c r="C665" s="64"/>
      <c r="D665" s="64"/>
      <c r="E665" s="64"/>
      <c r="F665" s="71" t="s">
        <v>177</v>
      </c>
      <c r="G665" s="64"/>
      <c r="H665" s="22"/>
      <c r="I665" s="22"/>
      <c r="J665" s="22"/>
      <c r="K665" s="22"/>
      <c r="L665" s="22"/>
      <c r="M665" s="22"/>
      <c r="N665" s="22"/>
      <c r="O665" s="2" t="s">
        <v>862</v>
      </c>
      <c r="R665" s="161">
        <f t="shared" si="176"/>
        <v>0</v>
      </c>
      <c r="S665" s="161">
        <f t="shared" si="177"/>
        <v>0</v>
      </c>
      <c r="T665" s="161">
        <f t="shared" si="178"/>
        <v>0</v>
      </c>
    </row>
    <row r="666" spans="1:20" x14ac:dyDescent="0.25">
      <c r="A666" s="161">
        <f t="shared" si="179"/>
        <v>0</v>
      </c>
      <c r="B666" s="64">
        <v>2930</v>
      </c>
      <c r="C666" s="64" t="s">
        <v>14</v>
      </c>
      <c r="D666" s="64">
        <v>3</v>
      </c>
      <c r="E666" s="64">
        <v>0</v>
      </c>
      <c r="F666" s="71" t="s">
        <v>177</v>
      </c>
      <c r="G666" s="64"/>
      <c r="H666" s="22"/>
      <c r="I666" s="22"/>
      <c r="J666" s="22"/>
      <c r="K666" s="22"/>
      <c r="L666" s="22"/>
      <c r="M666" s="22"/>
      <c r="N666" s="22"/>
      <c r="O666" s="2" t="s">
        <v>862</v>
      </c>
      <c r="R666" s="161">
        <f t="shared" si="176"/>
        <v>0</v>
      </c>
      <c r="S666" s="161">
        <f t="shared" si="177"/>
        <v>0</v>
      </c>
      <c r="T666" s="161">
        <f t="shared" si="178"/>
        <v>0</v>
      </c>
    </row>
    <row r="667" spans="1:20" ht="35.25" customHeight="1" x14ac:dyDescent="0.25">
      <c r="A667" s="161">
        <f t="shared" si="179"/>
        <v>0</v>
      </c>
      <c r="B667" s="64"/>
      <c r="C667" s="64"/>
      <c r="D667" s="64"/>
      <c r="E667" s="64"/>
      <c r="F667" s="71" t="s">
        <v>337</v>
      </c>
      <c r="G667" s="64"/>
      <c r="H667" s="22"/>
      <c r="I667" s="22"/>
      <c r="J667" s="22"/>
      <c r="K667" s="22"/>
      <c r="L667" s="22"/>
      <c r="M667" s="22"/>
      <c r="N667" s="22"/>
      <c r="O667" s="2" t="s">
        <v>862</v>
      </c>
      <c r="R667" s="161">
        <f t="shared" si="176"/>
        <v>0</v>
      </c>
      <c r="S667" s="161">
        <f t="shared" si="177"/>
        <v>0</v>
      </c>
      <c r="T667" s="161">
        <f t="shared" si="178"/>
        <v>0</v>
      </c>
    </row>
    <row r="668" spans="1:20" ht="55.5" customHeight="1" x14ac:dyDescent="0.25">
      <c r="A668" s="161">
        <f t="shared" si="179"/>
        <v>0</v>
      </c>
      <c r="B668" s="64">
        <v>2931</v>
      </c>
      <c r="C668" s="64" t="s">
        <v>14</v>
      </c>
      <c r="D668" s="64">
        <v>3</v>
      </c>
      <c r="E668" s="64">
        <v>1</v>
      </c>
      <c r="F668" s="71" t="s">
        <v>155</v>
      </c>
      <c r="G668" s="64"/>
      <c r="H668" s="22"/>
      <c r="I668" s="22"/>
      <c r="J668" s="22"/>
      <c r="K668" s="22"/>
      <c r="L668" s="22"/>
      <c r="M668" s="22"/>
      <c r="N668" s="22"/>
      <c r="O668" s="2" t="s">
        <v>862</v>
      </c>
      <c r="R668" s="161">
        <f t="shared" si="176"/>
        <v>0</v>
      </c>
      <c r="S668" s="161">
        <f t="shared" si="177"/>
        <v>0</v>
      </c>
      <c r="T668" s="161">
        <f t="shared" si="178"/>
        <v>0</v>
      </c>
    </row>
    <row r="669" spans="1:20" ht="27" x14ac:dyDescent="0.25">
      <c r="A669" s="161">
        <f t="shared" si="179"/>
        <v>0</v>
      </c>
      <c r="B669" s="64"/>
      <c r="C669" s="64"/>
      <c r="D669" s="64"/>
      <c r="E669" s="64"/>
      <c r="F669" s="71" t="s">
        <v>578</v>
      </c>
      <c r="G669" s="64"/>
      <c r="H669" s="22"/>
      <c r="I669" s="22"/>
      <c r="J669" s="22"/>
      <c r="K669" s="22"/>
      <c r="L669" s="22"/>
      <c r="M669" s="22"/>
      <c r="N669" s="22"/>
      <c r="O669" s="2" t="s">
        <v>862</v>
      </c>
      <c r="R669" s="161">
        <f t="shared" si="176"/>
        <v>0</v>
      </c>
      <c r="S669" s="161">
        <f t="shared" si="177"/>
        <v>0</v>
      </c>
      <c r="T669" s="161">
        <f t="shared" si="178"/>
        <v>0</v>
      </c>
    </row>
    <row r="670" spans="1:20" ht="40.5" x14ac:dyDescent="0.25">
      <c r="A670" s="161">
        <f t="shared" si="179"/>
        <v>0</v>
      </c>
      <c r="B670" s="64"/>
      <c r="C670" s="64"/>
      <c r="D670" s="64"/>
      <c r="E670" s="64"/>
      <c r="F670" s="71" t="s">
        <v>176</v>
      </c>
      <c r="G670" s="64"/>
      <c r="H670" s="22"/>
      <c r="I670" s="22"/>
      <c r="J670" s="22"/>
      <c r="K670" s="22"/>
      <c r="L670" s="22"/>
      <c r="M670" s="22"/>
      <c r="N670" s="22"/>
      <c r="O670" s="2" t="s">
        <v>862</v>
      </c>
      <c r="R670" s="161">
        <f t="shared" si="176"/>
        <v>0</v>
      </c>
      <c r="S670" s="161">
        <f t="shared" si="177"/>
        <v>0</v>
      </c>
      <c r="T670" s="161">
        <f t="shared" si="178"/>
        <v>0</v>
      </c>
    </row>
    <row r="671" spans="1:20" x14ac:dyDescent="0.25">
      <c r="A671" s="161">
        <f t="shared" si="179"/>
        <v>0</v>
      </c>
      <c r="B671" s="64"/>
      <c r="C671" s="64"/>
      <c r="D671" s="64"/>
      <c r="E671" s="64"/>
      <c r="F671" s="71" t="s">
        <v>177</v>
      </c>
      <c r="G671" s="64"/>
      <c r="H671" s="22"/>
      <c r="I671" s="22"/>
      <c r="J671" s="22"/>
      <c r="K671" s="22"/>
      <c r="L671" s="22"/>
      <c r="M671" s="22"/>
      <c r="N671" s="22"/>
      <c r="O671" s="2" t="s">
        <v>862</v>
      </c>
      <c r="R671" s="161">
        <f t="shared" si="176"/>
        <v>0</v>
      </c>
      <c r="S671" s="161">
        <f t="shared" si="177"/>
        <v>0</v>
      </c>
      <c r="T671" s="161">
        <f t="shared" si="178"/>
        <v>0</v>
      </c>
    </row>
    <row r="672" spans="1:20" ht="57.75" customHeight="1" x14ac:dyDescent="0.25">
      <c r="A672" s="161">
        <f t="shared" si="179"/>
        <v>0</v>
      </c>
      <c r="B672" s="64">
        <v>2932</v>
      </c>
      <c r="C672" s="64" t="s">
        <v>14</v>
      </c>
      <c r="D672" s="64">
        <v>3</v>
      </c>
      <c r="E672" s="64">
        <v>2</v>
      </c>
      <c r="F672" s="71" t="s">
        <v>177</v>
      </c>
      <c r="G672" s="64"/>
      <c r="H672" s="22"/>
      <c r="I672" s="22"/>
      <c r="J672" s="22"/>
      <c r="K672" s="22"/>
      <c r="L672" s="22"/>
      <c r="M672" s="22"/>
      <c r="N672" s="22"/>
      <c r="O672" s="2" t="s">
        <v>862</v>
      </c>
      <c r="R672" s="161">
        <f t="shared" si="176"/>
        <v>0</v>
      </c>
      <c r="S672" s="161">
        <f t="shared" si="177"/>
        <v>0</v>
      </c>
      <c r="T672" s="161">
        <f t="shared" si="178"/>
        <v>0</v>
      </c>
    </row>
    <row r="673" spans="1:20" x14ac:dyDescent="0.25">
      <c r="A673" s="161">
        <f t="shared" si="179"/>
        <v>0</v>
      </c>
      <c r="B673" s="64"/>
      <c r="C673" s="64"/>
      <c r="D673" s="64"/>
      <c r="E673" s="64"/>
      <c r="F673" s="71" t="s">
        <v>339</v>
      </c>
      <c r="G673" s="64"/>
      <c r="H673" s="22"/>
      <c r="I673" s="22"/>
      <c r="J673" s="22"/>
      <c r="K673" s="22"/>
      <c r="L673" s="22"/>
      <c r="M673" s="22"/>
      <c r="N673" s="22"/>
      <c r="O673" s="2" t="s">
        <v>862</v>
      </c>
      <c r="R673" s="161">
        <f t="shared" si="176"/>
        <v>0</v>
      </c>
      <c r="S673" s="161">
        <f t="shared" si="177"/>
        <v>0</v>
      </c>
      <c r="T673" s="161">
        <f t="shared" si="178"/>
        <v>0</v>
      </c>
    </row>
    <row r="674" spans="1:20" ht="40.5" x14ac:dyDescent="0.25">
      <c r="A674" s="161">
        <f t="shared" si="179"/>
        <v>0</v>
      </c>
      <c r="B674" s="64"/>
      <c r="C674" s="64"/>
      <c r="D674" s="64"/>
      <c r="E674" s="64"/>
      <c r="F674" s="71" t="s">
        <v>176</v>
      </c>
      <c r="G674" s="64"/>
      <c r="H674" s="22"/>
      <c r="I674" s="22"/>
      <c r="J674" s="22"/>
      <c r="K674" s="22"/>
      <c r="L674" s="22"/>
      <c r="M674" s="22"/>
      <c r="N674" s="22"/>
      <c r="O674" s="2" t="s">
        <v>862</v>
      </c>
      <c r="R674" s="161">
        <f t="shared" si="176"/>
        <v>0</v>
      </c>
      <c r="S674" s="161">
        <f t="shared" si="177"/>
        <v>0</v>
      </c>
      <c r="T674" s="161">
        <f t="shared" si="178"/>
        <v>0</v>
      </c>
    </row>
    <row r="675" spans="1:20" x14ac:dyDescent="0.25">
      <c r="A675" s="161">
        <f t="shared" si="179"/>
        <v>0</v>
      </c>
      <c r="B675" s="64"/>
      <c r="C675" s="64"/>
      <c r="D675" s="64"/>
      <c r="E675" s="64"/>
      <c r="F675" s="71" t="s">
        <v>177</v>
      </c>
      <c r="G675" s="64"/>
      <c r="H675" s="22"/>
      <c r="I675" s="22"/>
      <c r="J675" s="22"/>
      <c r="K675" s="22"/>
      <c r="L675" s="22"/>
      <c r="M675" s="22"/>
      <c r="N675" s="22"/>
      <c r="O675" s="2" t="s">
        <v>862</v>
      </c>
      <c r="R675" s="161">
        <f t="shared" si="176"/>
        <v>0</v>
      </c>
      <c r="S675" s="161">
        <f t="shared" si="177"/>
        <v>0</v>
      </c>
      <c r="T675" s="161">
        <f t="shared" si="178"/>
        <v>0</v>
      </c>
    </row>
    <row r="676" spans="1:20" x14ac:dyDescent="0.25">
      <c r="A676" s="161">
        <f t="shared" si="179"/>
        <v>0</v>
      </c>
      <c r="B676" s="64">
        <v>2940</v>
      </c>
      <c r="C676" s="64" t="s">
        <v>14</v>
      </c>
      <c r="D676" s="64">
        <v>4</v>
      </c>
      <c r="E676" s="64">
        <v>0</v>
      </c>
      <c r="F676" s="71" t="s">
        <v>177</v>
      </c>
      <c r="G676" s="64"/>
      <c r="H676" s="22"/>
      <c r="I676" s="22"/>
      <c r="J676" s="22"/>
      <c r="K676" s="22"/>
      <c r="L676" s="22"/>
      <c r="M676" s="22"/>
      <c r="N676" s="22"/>
      <c r="O676" s="2" t="s">
        <v>862</v>
      </c>
      <c r="R676" s="161">
        <f t="shared" si="176"/>
        <v>0</v>
      </c>
      <c r="S676" s="161">
        <f t="shared" si="177"/>
        <v>0</v>
      </c>
      <c r="T676" s="161">
        <f t="shared" si="178"/>
        <v>0</v>
      </c>
    </row>
    <row r="677" spans="1:20" x14ac:dyDescent="0.25">
      <c r="A677" s="161">
        <f t="shared" si="179"/>
        <v>0</v>
      </c>
      <c r="B677" s="64"/>
      <c r="C677" s="64"/>
      <c r="D677" s="64"/>
      <c r="E677" s="64"/>
      <c r="F677" s="71" t="s">
        <v>340</v>
      </c>
      <c r="G677" s="64"/>
      <c r="H677" s="22"/>
      <c r="I677" s="22"/>
      <c r="J677" s="22"/>
      <c r="K677" s="22"/>
      <c r="L677" s="22"/>
      <c r="M677" s="22"/>
      <c r="N677" s="22"/>
      <c r="O677" s="2" t="s">
        <v>862</v>
      </c>
      <c r="R677" s="161">
        <f t="shared" si="176"/>
        <v>0</v>
      </c>
      <c r="S677" s="161">
        <f t="shared" si="177"/>
        <v>0</v>
      </c>
      <c r="T677" s="161">
        <f t="shared" si="178"/>
        <v>0</v>
      </c>
    </row>
    <row r="678" spans="1:20" ht="54" customHeight="1" x14ac:dyDescent="0.25">
      <c r="A678" s="161">
        <f t="shared" si="179"/>
        <v>0</v>
      </c>
      <c r="B678" s="64">
        <v>2941</v>
      </c>
      <c r="C678" s="64" t="s">
        <v>14</v>
      </c>
      <c r="D678" s="64">
        <v>4</v>
      </c>
      <c r="E678" s="64">
        <v>1</v>
      </c>
      <c r="F678" s="71" t="s">
        <v>155</v>
      </c>
      <c r="G678" s="64"/>
      <c r="H678" s="22"/>
      <c r="I678" s="22"/>
      <c r="J678" s="22"/>
      <c r="K678" s="22"/>
      <c r="L678" s="22"/>
      <c r="M678" s="22"/>
      <c r="N678" s="22"/>
      <c r="O678" s="2" t="s">
        <v>862</v>
      </c>
      <c r="R678" s="161">
        <f t="shared" si="176"/>
        <v>0</v>
      </c>
      <c r="S678" s="161">
        <f t="shared" si="177"/>
        <v>0</v>
      </c>
      <c r="T678" s="161">
        <f t="shared" si="178"/>
        <v>0</v>
      </c>
    </row>
    <row r="679" spans="1:20" x14ac:dyDescent="0.25">
      <c r="A679" s="161">
        <f t="shared" si="179"/>
        <v>0</v>
      </c>
      <c r="B679" s="64"/>
      <c r="C679" s="64"/>
      <c r="D679" s="64"/>
      <c r="E679" s="64"/>
      <c r="F679" s="71" t="s">
        <v>341</v>
      </c>
      <c r="G679" s="64"/>
      <c r="H679" s="22"/>
      <c r="I679" s="22"/>
      <c r="J679" s="22"/>
      <c r="K679" s="22"/>
      <c r="L679" s="22"/>
      <c r="M679" s="22"/>
      <c r="N679" s="22"/>
      <c r="O679" s="2" t="s">
        <v>862</v>
      </c>
      <c r="R679" s="161">
        <f t="shared" si="176"/>
        <v>0</v>
      </c>
      <c r="S679" s="161">
        <f t="shared" si="177"/>
        <v>0</v>
      </c>
      <c r="T679" s="161">
        <f t="shared" si="178"/>
        <v>0</v>
      </c>
    </row>
    <row r="680" spans="1:20" ht="40.5" x14ac:dyDescent="0.25">
      <c r="A680" s="161">
        <f t="shared" si="179"/>
        <v>0</v>
      </c>
      <c r="B680" s="64"/>
      <c r="C680" s="64"/>
      <c r="D680" s="64"/>
      <c r="E680" s="64"/>
      <c r="F680" s="71" t="s">
        <v>176</v>
      </c>
      <c r="G680" s="64"/>
      <c r="H680" s="22"/>
      <c r="I680" s="22"/>
      <c r="J680" s="22"/>
      <c r="K680" s="22"/>
      <c r="L680" s="22"/>
      <c r="M680" s="22"/>
      <c r="N680" s="22"/>
      <c r="O680" s="2" t="s">
        <v>862</v>
      </c>
      <c r="R680" s="161">
        <f t="shared" si="176"/>
        <v>0</v>
      </c>
      <c r="S680" s="161">
        <f t="shared" si="177"/>
        <v>0</v>
      </c>
      <c r="T680" s="161">
        <f t="shared" si="178"/>
        <v>0</v>
      </c>
    </row>
    <row r="681" spans="1:20" ht="56.25" customHeight="1" x14ac:dyDescent="0.25">
      <c r="A681" s="161">
        <f t="shared" si="179"/>
        <v>0</v>
      </c>
      <c r="B681" s="64"/>
      <c r="C681" s="64"/>
      <c r="D681" s="64"/>
      <c r="E681" s="64"/>
      <c r="F681" s="71" t="s">
        <v>177</v>
      </c>
      <c r="G681" s="64"/>
      <c r="H681" s="22"/>
      <c r="I681" s="22"/>
      <c r="J681" s="22"/>
      <c r="K681" s="22"/>
      <c r="L681" s="22"/>
      <c r="M681" s="22"/>
      <c r="N681" s="22"/>
      <c r="O681" s="2" t="s">
        <v>862</v>
      </c>
      <c r="R681" s="161">
        <f t="shared" si="176"/>
        <v>0</v>
      </c>
      <c r="S681" s="161">
        <f t="shared" si="177"/>
        <v>0</v>
      </c>
      <c r="T681" s="161">
        <f t="shared" si="178"/>
        <v>0</v>
      </c>
    </row>
    <row r="682" spans="1:20" x14ac:dyDescent="0.25">
      <c r="A682" s="161">
        <f t="shared" si="179"/>
        <v>0</v>
      </c>
      <c r="B682" s="64">
        <v>2942</v>
      </c>
      <c r="C682" s="64" t="s">
        <v>14</v>
      </c>
      <c r="D682" s="64">
        <v>4</v>
      </c>
      <c r="E682" s="64">
        <v>2</v>
      </c>
      <c r="F682" s="71" t="s">
        <v>342</v>
      </c>
      <c r="G682" s="64"/>
      <c r="H682" s="22"/>
      <c r="I682" s="22"/>
      <c r="J682" s="22"/>
      <c r="K682" s="22"/>
      <c r="L682" s="22"/>
      <c r="M682" s="22"/>
      <c r="N682" s="22"/>
      <c r="O682" s="2" t="s">
        <v>862</v>
      </c>
      <c r="R682" s="161">
        <f t="shared" si="176"/>
        <v>0</v>
      </c>
      <c r="S682" s="161">
        <f t="shared" si="177"/>
        <v>0</v>
      </c>
      <c r="T682" s="161">
        <f t="shared" si="178"/>
        <v>0</v>
      </c>
    </row>
    <row r="683" spans="1:20" ht="41.25" customHeight="1" x14ac:dyDescent="0.25">
      <c r="A683" s="161">
        <f t="shared" si="179"/>
        <v>0</v>
      </c>
      <c r="B683" s="64"/>
      <c r="C683" s="64"/>
      <c r="D683" s="64"/>
      <c r="E683" s="64"/>
      <c r="F683" s="71" t="s">
        <v>176</v>
      </c>
      <c r="G683" s="64"/>
      <c r="H683" s="22"/>
      <c r="I683" s="22"/>
      <c r="J683" s="22"/>
      <c r="K683" s="22"/>
      <c r="L683" s="22"/>
      <c r="M683" s="22"/>
      <c r="N683" s="22"/>
      <c r="O683" s="2" t="s">
        <v>862</v>
      </c>
      <c r="R683" s="161">
        <f t="shared" si="176"/>
        <v>0</v>
      </c>
      <c r="S683" s="161">
        <f t="shared" si="177"/>
        <v>0</v>
      </c>
      <c r="T683" s="161">
        <f t="shared" si="178"/>
        <v>0</v>
      </c>
    </row>
    <row r="684" spans="1:20" x14ac:dyDescent="0.25">
      <c r="A684" s="161">
        <f t="shared" si="179"/>
        <v>0</v>
      </c>
      <c r="B684" s="64"/>
      <c r="C684" s="64"/>
      <c r="D684" s="64"/>
      <c r="E684" s="64"/>
      <c r="F684" s="71" t="s">
        <v>177</v>
      </c>
      <c r="G684" s="64"/>
      <c r="H684" s="22"/>
      <c r="I684" s="22"/>
      <c r="J684" s="22"/>
      <c r="K684" s="22"/>
      <c r="L684" s="22"/>
      <c r="M684" s="22"/>
      <c r="N684" s="22"/>
      <c r="O684" s="2" t="s">
        <v>862</v>
      </c>
      <c r="R684" s="161">
        <f t="shared" si="176"/>
        <v>0</v>
      </c>
      <c r="S684" s="161">
        <f t="shared" si="177"/>
        <v>0</v>
      </c>
      <c r="T684" s="161">
        <f t="shared" si="178"/>
        <v>0</v>
      </c>
    </row>
    <row r="685" spans="1:20" ht="27" x14ac:dyDescent="0.25">
      <c r="A685" s="161">
        <f t="shared" si="179"/>
        <v>0</v>
      </c>
      <c r="B685" s="64">
        <v>2950</v>
      </c>
      <c r="C685" s="64" t="s">
        <v>14</v>
      </c>
      <c r="D685" s="64">
        <v>5</v>
      </c>
      <c r="E685" s="64">
        <v>0</v>
      </c>
      <c r="F685" s="71" t="s">
        <v>347</v>
      </c>
      <c r="G685" s="64"/>
      <c r="H685" s="22"/>
      <c r="I685" s="22"/>
      <c r="J685" s="22"/>
      <c r="K685" s="22"/>
      <c r="L685" s="22"/>
      <c r="M685" s="22"/>
      <c r="N685" s="22"/>
      <c r="O685" s="2" t="s">
        <v>862</v>
      </c>
      <c r="R685" s="161">
        <f t="shared" si="176"/>
        <v>0</v>
      </c>
      <c r="S685" s="161">
        <f t="shared" si="177"/>
        <v>0</v>
      </c>
      <c r="T685" s="161">
        <f t="shared" si="178"/>
        <v>0</v>
      </c>
    </row>
    <row r="686" spans="1:20" ht="62.25" customHeight="1" x14ac:dyDescent="0.25">
      <c r="A686" s="161">
        <f t="shared" si="179"/>
        <v>0</v>
      </c>
      <c r="B686" s="64"/>
      <c r="C686" s="64"/>
      <c r="D686" s="64"/>
      <c r="E686" s="64"/>
      <c r="F686" s="71" t="s">
        <v>155</v>
      </c>
      <c r="G686" s="64"/>
      <c r="H686" s="22"/>
      <c r="I686" s="22"/>
      <c r="J686" s="22"/>
      <c r="K686" s="22"/>
      <c r="L686" s="22"/>
      <c r="M686" s="22"/>
      <c r="N686" s="22"/>
      <c r="O686" s="2" t="s">
        <v>862</v>
      </c>
      <c r="R686" s="161">
        <f t="shared" si="176"/>
        <v>0</v>
      </c>
      <c r="S686" s="161">
        <f t="shared" si="177"/>
        <v>0</v>
      </c>
      <c r="T686" s="161">
        <f t="shared" si="178"/>
        <v>0</v>
      </c>
    </row>
    <row r="687" spans="1:20" x14ac:dyDescent="0.25">
      <c r="A687" s="161">
        <f t="shared" si="179"/>
        <v>0</v>
      </c>
      <c r="B687" s="64">
        <v>2951</v>
      </c>
      <c r="C687" s="64" t="s">
        <v>14</v>
      </c>
      <c r="D687" s="64">
        <v>5</v>
      </c>
      <c r="E687" s="64">
        <v>1</v>
      </c>
      <c r="F687" s="71" t="s">
        <v>344</v>
      </c>
      <c r="G687" s="64"/>
      <c r="H687" s="22"/>
      <c r="I687" s="22"/>
      <c r="J687" s="22"/>
      <c r="K687" s="22"/>
      <c r="L687" s="22"/>
      <c r="M687" s="22"/>
      <c r="N687" s="22"/>
      <c r="O687" s="2" t="s">
        <v>862</v>
      </c>
      <c r="R687" s="161">
        <f t="shared" si="176"/>
        <v>0</v>
      </c>
      <c r="S687" s="161">
        <f t="shared" si="177"/>
        <v>0</v>
      </c>
      <c r="T687" s="161">
        <f t="shared" si="178"/>
        <v>0</v>
      </c>
    </row>
    <row r="688" spans="1:20" ht="40.5" x14ac:dyDescent="0.25">
      <c r="A688" s="161">
        <f t="shared" si="179"/>
        <v>0</v>
      </c>
      <c r="B688" s="64"/>
      <c r="C688" s="64"/>
      <c r="D688" s="64"/>
      <c r="E688" s="64"/>
      <c r="F688" s="71" t="s">
        <v>176</v>
      </c>
      <c r="G688" s="64"/>
      <c r="H688" s="22"/>
      <c r="I688" s="22"/>
      <c r="J688" s="22"/>
      <c r="K688" s="22"/>
      <c r="L688" s="22"/>
      <c r="M688" s="22"/>
      <c r="N688" s="22"/>
      <c r="O688" s="2" t="s">
        <v>862</v>
      </c>
      <c r="R688" s="161">
        <f t="shared" si="176"/>
        <v>0</v>
      </c>
      <c r="S688" s="161">
        <f t="shared" si="177"/>
        <v>0</v>
      </c>
      <c r="T688" s="161">
        <f t="shared" si="178"/>
        <v>0</v>
      </c>
    </row>
    <row r="689" spans="1:20" x14ac:dyDescent="0.25">
      <c r="A689" s="161">
        <f t="shared" si="179"/>
        <v>0</v>
      </c>
      <c r="B689" s="64"/>
      <c r="C689" s="64"/>
      <c r="D689" s="64"/>
      <c r="E689" s="64"/>
      <c r="F689" s="71"/>
      <c r="G689" s="64"/>
      <c r="H689" s="22"/>
      <c r="I689" s="22"/>
      <c r="J689" s="22"/>
      <c r="K689" s="22"/>
      <c r="L689" s="22"/>
      <c r="M689" s="22"/>
      <c r="N689" s="22"/>
      <c r="O689" s="2" t="s">
        <v>862</v>
      </c>
      <c r="R689" s="161">
        <f t="shared" si="176"/>
        <v>0</v>
      </c>
      <c r="S689" s="161">
        <f t="shared" si="177"/>
        <v>0</v>
      </c>
      <c r="T689" s="161">
        <f t="shared" si="178"/>
        <v>0</v>
      </c>
    </row>
    <row r="690" spans="1:20" x14ac:dyDescent="0.25">
      <c r="A690" s="161">
        <f t="shared" si="179"/>
        <v>0</v>
      </c>
      <c r="B690" s="64"/>
      <c r="C690" s="64"/>
      <c r="D690" s="64"/>
      <c r="E690" s="64"/>
      <c r="F690" s="71" t="s">
        <v>177</v>
      </c>
      <c r="G690" s="64"/>
      <c r="H690" s="22"/>
      <c r="I690" s="22"/>
      <c r="J690" s="22"/>
      <c r="K690" s="22"/>
      <c r="L690" s="22"/>
      <c r="M690" s="22"/>
      <c r="N690" s="22"/>
      <c r="O690" s="2" t="s">
        <v>862</v>
      </c>
      <c r="R690" s="161">
        <f t="shared" si="176"/>
        <v>0</v>
      </c>
      <c r="S690" s="161">
        <f t="shared" si="177"/>
        <v>0</v>
      </c>
      <c r="T690" s="161">
        <f t="shared" si="178"/>
        <v>0</v>
      </c>
    </row>
    <row r="691" spans="1:20" ht="59.25" customHeight="1" x14ac:dyDescent="0.25">
      <c r="A691" s="161">
        <f t="shared" si="179"/>
        <v>0</v>
      </c>
      <c r="B691" s="64">
        <v>2952</v>
      </c>
      <c r="C691" s="64" t="s">
        <v>14</v>
      </c>
      <c r="D691" s="64">
        <v>5</v>
      </c>
      <c r="E691" s="64">
        <v>2</v>
      </c>
      <c r="F691" s="71" t="s">
        <v>177</v>
      </c>
      <c r="G691" s="64"/>
      <c r="H691" s="22"/>
      <c r="I691" s="22"/>
      <c r="J691" s="22"/>
      <c r="K691" s="22"/>
      <c r="L691" s="22"/>
      <c r="M691" s="22"/>
      <c r="N691" s="22"/>
      <c r="O691" s="2" t="s">
        <v>862</v>
      </c>
      <c r="R691" s="161">
        <f t="shared" si="176"/>
        <v>0</v>
      </c>
      <c r="S691" s="161">
        <f t="shared" si="177"/>
        <v>0</v>
      </c>
      <c r="T691" s="161">
        <f t="shared" si="178"/>
        <v>0</v>
      </c>
    </row>
    <row r="692" spans="1:20" x14ac:dyDescent="0.25">
      <c r="A692" s="161">
        <f t="shared" si="179"/>
        <v>0</v>
      </c>
      <c r="B692" s="64"/>
      <c r="C692" s="64"/>
      <c r="D692" s="64"/>
      <c r="E692" s="64"/>
      <c r="F692" s="71" t="s">
        <v>345</v>
      </c>
      <c r="G692" s="64"/>
      <c r="H692" s="22"/>
      <c r="I692" s="22"/>
      <c r="J692" s="22"/>
      <c r="K692" s="22"/>
      <c r="L692" s="22"/>
      <c r="M692" s="22"/>
      <c r="N692" s="22"/>
      <c r="O692" s="2" t="s">
        <v>862</v>
      </c>
      <c r="R692" s="161">
        <f t="shared" si="176"/>
        <v>0</v>
      </c>
      <c r="S692" s="161">
        <f t="shared" si="177"/>
        <v>0</v>
      </c>
      <c r="T692" s="161">
        <f t="shared" si="178"/>
        <v>0</v>
      </c>
    </row>
    <row r="693" spans="1:20" ht="38.25" customHeight="1" x14ac:dyDescent="0.25">
      <c r="A693" s="161">
        <f t="shared" si="179"/>
        <v>0</v>
      </c>
      <c r="B693" s="64"/>
      <c r="C693" s="64"/>
      <c r="D693" s="64"/>
      <c r="E693" s="64"/>
      <c r="F693" s="71" t="s">
        <v>176</v>
      </c>
      <c r="G693" s="64"/>
      <c r="H693" s="22"/>
      <c r="I693" s="22"/>
      <c r="J693" s="22"/>
      <c r="K693" s="22"/>
      <c r="L693" s="22"/>
      <c r="M693" s="22"/>
      <c r="N693" s="22"/>
      <c r="O693" s="2" t="s">
        <v>862</v>
      </c>
      <c r="R693" s="161">
        <f t="shared" si="176"/>
        <v>0</v>
      </c>
      <c r="S693" s="161">
        <f t="shared" si="177"/>
        <v>0</v>
      </c>
      <c r="T693" s="161">
        <f t="shared" si="178"/>
        <v>0</v>
      </c>
    </row>
    <row r="694" spans="1:20" x14ac:dyDescent="0.25">
      <c r="A694" s="161">
        <f t="shared" si="179"/>
        <v>0</v>
      </c>
      <c r="B694" s="64"/>
      <c r="C694" s="64"/>
      <c r="D694" s="64"/>
      <c r="E694" s="64"/>
      <c r="F694" s="71" t="s">
        <v>177</v>
      </c>
      <c r="G694" s="64"/>
      <c r="H694" s="22"/>
      <c r="I694" s="22"/>
      <c r="J694" s="22"/>
      <c r="K694" s="22"/>
      <c r="L694" s="22"/>
      <c r="M694" s="22"/>
      <c r="N694" s="22"/>
      <c r="O694" s="2" t="s">
        <v>862</v>
      </c>
      <c r="R694" s="161">
        <f t="shared" si="176"/>
        <v>0</v>
      </c>
      <c r="S694" s="161">
        <f t="shared" si="177"/>
        <v>0</v>
      </c>
      <c r="T694" s="161">
        <f t="shared" si="178"/>
        <v>0</v>
      </c>
    </row>
    <row r="695" spans="1:20" ht="27" x14ac:dyDescent="0.25">
      <c r="A695" s="161">
        <f t="shared" si="179"/>
        <v>126176.43999999999</v>
      </c>
      <c r="B695" s="64">
        <v>2960</v>
      </c>
      <c r="C695" s="64" t="s">
        <v>14</v>
      </c>
      <c r="D695" s="64">
        <v>6</v>
      </c>
      <c r="E695" s="64">
        <v>0</v>
      </c>
      <c r="F695" s="71" t="s">
        <v>346</v>
      </c>
      <c r="G695" s="64"/>
      <c r="H695" s="22">
        <f>+H697</f>
        <v>126176.43999999999</v>
      </c>
      <c r="I695" s="22">
        <f t="shared" ref="I695:N695" si="180">+I697</f>
        <v>114176.43999999999</v>
      </c>
      <c r="J695" s="22">
        <f t="shared" si="180"/>
        <v>12000</v>
      </c>
      <c r="K695" s="22">
        <f t="shared" si="180"/>
        <v>45619.460238095198</v>
      </c>
      <c r="L695" s="22">
        <f t="shared" si="180"/>
        <v>71726.783650792102</v>
      </c>
      <c r="M695" s="22">
        <f t="shared" si="180"/>
        <v>98500.111825395303</v>
      </c>
      <c r="N695" s="22">
        <f t="shared" si="180"/>
        <v>126176.43999999999</v>
      </c>
      <c r="O695" s="2" t="s">
        <v>862</v>
      </c>
      <c r="R695" s="161">
        <f t="shared" si="176"/>
        <v>26107.323412696904</v>
      </c>
      <c r="S695" s="161">
        <f t="shared" si="177"/>
        <v>26773.328174603201</v>
      </c>
      <c r="T695" s="161">
        <f t="shared" si="178"/>
        <v>27676.328174604685</v>
      </c>
    </row>
    <row r="696" spans="1:20" ht="38.25" customHeight="1" x14ac:dyDescent="0.25">
      <c r="A696" s="161">
        <f t="shared" si="179"/>
        <v>0</v>
      </c>
      <c r="B696" s="64"/>
      <c r="C696" s="64"/>
      <c r="D696" s="64"/>
      <c r="E696" s="64"/>
      <c r="F696" s="71" t="s">
        <v>155</v>
      </c>
      <c r="G696" s="64"/>
      <c r="H696" s="22"/>
      <c r="I696" s="22"/>
      <c r="J696" s="22"/>
      <c r="K696" s="22"/>
      <c r="L696" s="22"/>
      <c r="M696" s="22"/>
      <c r="N696" s="22"/>
      <c r="O696" s="2" t="s">
        <v>862</v>
      </c>
      <c r="R696" s="161">
        <f t="shared" si="176"/>
        <v>0</v>
      </c>
      <c r="S696" s="161">
        <f t="shared" si="177"/>
        <v>0</v>
      </c>
      <c r="T696" s="161">
        <f t="shared" si="178"/>
        <v>0</v>
      </c>
    </row>
    <row r="697" spans="1:20" ht="56.25" customHeight="1" x14ac:dyDescent="0.25">
      <c r="A697" s="161">
        <f t="shared" si="179"/>
        <v>126176.43999999999</v>
      </c>
      <c r="B697" s="64">
        <v>2961</v>
      </c>
      <c r="C697" s="64" t="s">
        <v>14</v>
      </c>
      <c r="D697" s="64">
        <v>6</v>
      </c>
      <c r="E697" s="64">
        <v>1</v>
      </c>
      <c r="F697" s="6" t="s">
        <v>346</v>
      </c>
      <c r="G697" s="64"/>
      <c r="H697" s="22">
        <f>SUM(H698:H702)</f>
        <v>126176.43999999999</v>
      </c>
      <c r="I697" s="22">
        <f t="shared" ref="I697:N697" si="181">SUM(I698:I702)</f>
        <v>114176.43999999999</v>
      </c>
      <c r="J697" s="22">
        <f t="shared" si="181"/>
        <v>12000</v>
      </c>
      <c r="K697" s="22">
        <f t="shared" si="181"/>
        <v>45619.460238095198</v>
      </c>
      <c r="L697" s="22">
        <f t="shared" si="181"/>
        <v>71726.783650792102</v>
      </c>
      <c r="M697" s="22">
        <f t="shared" si="181"/>
        <v>98500.111825395303</v>
      </c>
      <c r="N697" s="22">
        <f t="shared" si="181"/>
        <v>126176.43999999999</v>
      </c>
      <c r="O697" s="2" t="s">
        <v>862</v>
      </c>
      <c r="R697" s="161">
        <f t="shared" si="176"/>
        <v>26107.323412696904</v>
      </c>
      <c r="S697" s="161">
        <f t="shared" si="177"/>
        <v>26773.328174603201</v>
      </c>
      <c r="T697" s="161">
        <f t="shared" si="178"/>
        <v>27676.328174604685</v>
      </c>
    </row>
    <row r="698" spans="1:20" ht="40.5" x14ac:dyDescent="0.25">
      <c r="A698" s="161"/>
      <c r="B698" s="64"/>
      <c r="C698" s="64"/>
      <c r="D698" s="64"/>
      <c r="E698" s="64"/>
      <c r="F698" s="71" t="s">
        <v>879</v>
      </c>
      <c r="G698" s="64" t="s">
        <v>67</v>
      </c>
      <c r="H698" s="22">
        <f t="shared" ref="H698:H699" si="182">+I698+J698</f>
        <v>31691.840000000004</v>
      </c>
      <c r="I698" s="22">
        <v>31691.840000000004</v>
      </c>
      <c r="J698" s="22"/>
      <c r="K698" s="22">
        <v>7890.3923809523822</v>
      </c>
      <c r="L698" s="22">
        <v>15388.776507936509</v>
      </c>
      <c r="M698" s="22">
        <v>23540.308253968258</v>
      </c>
      <c r="N698" s="152">
        <f t="shared" ref="N698:N700" si="183">+H698</f>
        <v>31691.840000000004</v>
      </c>
      <c r="R698" s="161">
        <f t="shared" si="176"/>
        <v>7498.3841269841269</v>
      </c>
      <c r="S698" s="161">
        <f t="shared" si="177"/>
        <v>8151.5317460317492</v>
      </c>
      <c r="T698" s="161">
        <f t="shared" si="178"/>
        <v>8151.5317460317456</v>
      </c>
    </row>
    <row r="699" spans="1:20" x14ac:dyDescent="0.25">
      <c r="A699" s="161"/>
      <c r="B699" s="64"/>
      <c r="C699" s="64"/>
      <c r="D699" s="64"/>
      <c r="E699" s="64"/>
      <c r="F699" s="71" t="s">
        <v>880</v>
      </c>
      <c r="G699" s="64" t="s">
        <v>69</v>
      </c>
      <c r="H699" s="22">
        <f t="shared" si="182"/>
        <v>75355.899999999994</v>
      </c>
      <c r="I699" s="22">
        <f>24000+1983+49372.9</f>
        <v>75355.899999999994</v>
      </c>
      <c r="J699" s="22"/>
      <c r="K699" s="152">
        <v>18600.367857142817</v>
      </c>
      <c r="L699" s="152">
        <v>37209.3071428556</v>
      </c>
      <c r="M699" s="152">
        <v>55831.103571427055</v>
      </c>
      <c r="N699" s="152">
        <f t="shared" si="183"/>
        <v>75355.899999999994</v>
      </c>
      <c r="O699" s="161"/>
      <c r="P699" s="161"/>
      <c r="Q699" s="161"/>
      <c r="R699" s="161">
        <f t="shared" si="176"/>
        <v>18608.939285712782</v>
      </c>
      <c r="S699" s="161">
        <f t="shared" si="177"/>
        <v>18621.796428571455</v>
      </c>
      <c r="T699" s="161">
        <f t="shared" si="178"/>
        <v>19524.796428572939</v>
      </c>
    </row>
    <row r="700" spans="1:20" ht="27" x14ac:dyDescent="0.25">
      <c r="A700" s="161">
        <f t="shared" si="179"/>
        <v>0</v>
      </c>
      <c r="B700" s="64"/>
      <c r="C700" s="64"/>
      <c r="D700" s="64"/>
      <c r="E700" s="64"/>
      <c r="F700" s="71" t="s">
        <v>881</v>
      </c>
      <c r="G700" s="64">
        <v>4819</v>
      </c>
      <c r="H700" s="22">
        <f>+I700+J700</f>
        <v>0</v>
      </c>
      <c r="I700" s="22"/>
      <c r="J700" s="22"/>
      <c r="K700" s="152"/>
      <c r="L700" s="152"/>
      <c r="M700" s="152"/>
      <c r="N700" s="152">
        <f t="shared" si="183"/>
        <v>0</v>
      </c>
      <c r="O700" s="2" t="s">
        <v>862</v>
      </c>
      <c r="R700" s="161">
        <f t="shared" si="176"/>
        <v>0</v>
      </c>
      <c r="S700" s="161">
        <f t="shared" si="177"/>
        <v>0</v>
      </c>
      <c r="T700" s="161">
        <f t="shared" si="178"/>
        <v>0</v>
      </c>
    </row>
    <row r="701" spans="1:20" x14ac:dyDescent="0.25">
      <c r="A701" s="161">
        <f t="shared" si="179"/>
        <v>7128.7000000000007</v>
      </c>
      <c r="B701" s="64"/>
      <c r="C701" s="64"/>
      <c r="D701" s="64"/>
      <c r="E701" s="64"/>
      <c r="F701" s="71" t="s">
        <v>577</v>
      </c>
      <c r="G701" s="64">
        <v>4729</v>
      </c>
      <c r="H701" s="22">
        <f>+I701+J701</f>
        <v>7128.7000000000007</v>
      </c>
      <c r="I701" s="22">
        <v>7128.7000000000007</v>
      </c>
      <c r="J701" s="22"/>
      <c r="K701" s="152">
        <v>7128.7000000000007</v>
      </c>
      <c r="L701" s="152">
        <v>7128.7000000000007</v>
      </c>
      <c r="M701" s="152">
        <v>7128.7000000000007</v>
      </c>
      <c r="N701" s="152">
        <f t="shared" ref="N701:N702" si="184">+H701</f>
        <v>7128.7000000000007</v>
      </c>
      <c r="O701" s="2" t="s">
        <v>862</v>
      </c>
      <c r="R701" s="161">
        <f t="shared" si="176"/>
        <v>0</v>
      </c>
      <c r="S701" s="161">
        <f t="shared" si="177"/>
        <v>0</v>
      </c>
      <c r="T701" s="161">
        <f t="shared" si="178"/>
        <v>0</v>
      </c>
    </row>
    <row r="702" spans="1:20" ht="27" x14ac:dyDescent="0.25">
      <c r="A702" s="161">
        <f t="shared" si="179"/>
        <v>12000</v>
      </c>
      <c r="B702" s="64"/>
      <c r="C702" s="64"/>
      <c r="D702" s="64"/>
      <c r="E702" s="64"/>
      <c r="F702" s="71" t="s">
        <v>172</v>
      </c>
      <c r="G702" s="64" t="s">
        <v>92</v>
      </c>
      <c r="H702" s="22">
        <f>+I702+J702</f>
        <v>12000</v>
      </c>
      <c r="I702" s="22"/>
      <c r="J702" s="22">
        <f>10000+2000</f>
        <v>12000</v>
      </c>
      <c r="K702" s="22">
        <f t="shared" ref="K702:M702" si="185">10000+2000</f>
        <v>12000</v>
      </c>
      <c r="L702" s="22">
        <f t="shared" si="185"/>
        <v>12000</v>
      </c>
      <c r="M702" s="22">
        <f t="shared" si="185"/>
        <v>12000</v>
      </c>
      <c r="N702" s="152">
        <f t="shared" si="184"/>
        <v>12000</v>
      </c>
      <c r="O702" s="2" t="s">
        <v>862</v>
      </c>
      <c r="R702" s="161">
        <f t="shared" si="176"/>
        <v>0</v>
      </c>
      <c r="S702" s="161">
        <f t="shared" si="177"/>
        <v>0</v>
      </c>
      <c r="T702" s="161">
        <f t="shared" si="178"/>
        <v>0</v>
      </c>
    </row>
    <row r="703" spans="1:20" ht="27" x14ac:dyDescent="0.25">
      <c r="A703" s="161">
        <f t="shared" si="179"/>
        <v>0</v>
      </c>
      <c r="B703" s="64">
        <v>2970</v>
      </c>
      <c r="C703" s="64" t="s">
        <v>14</v>
      </c>
      <c r="D703" s="64">
        <v>7</v>
      </c>
      <c r="E703" s="64">
        <v>0</v>
      </c>
      <c r="F703" s="71" t="s">
        <v>347</v>
      </c>
      <c r="G703" s="64"/>
      <c r="H703" s="22"/>
      <c r="I703" s="22"/>
      <c r="J703" s="22"/>
      <c r="K703" s="22"/>
      <c r="L703" s="22"/>
      <c r="M703" s="22"/>
      <c r="N703" s="22"/>
      <c r="O703" s="2" t="s">
        <v>862</v>
      </c>
      <c r="R703" s="161">
        <f t="shared" si="176"/>
        <v>0</v>
      </c>
      <c r="S703" s="161">
        <f t="shared" si="177"/>
        <v>0</v>
      </c>
      <c r="T703" s="161">
        <f t="shared" si="178"/>
        <v>0</v>
      </c>
    </row>
    <row r="704" spans="1:20" ht="36.75" customHeight="1" x14ac:dyDescent="0.25">
      <c r="A704" s="161">
        <f t="shared" si="179"/>
        <v>0</v>
      </c>
      <c r="B704" s="64"/>
      <c r="C704" s="64"/>
      <c r="D704" s="64"/>
      <c r="E704" s="64"/>
      <c r="F704" s="71" t="s">
        <v>155</v>
      </c>
      <c r="G704" s="64"/>
      <c r="H704" s="22"/>
      <c r="I704" s="22"/>
      <c r="J704" s="22"/>
      <c r="K704" s="22"/>
      <c r="L704" s="22"/>
      <c r="M704" s="22"/>
      <c r="N704" s="22"/>
      <c r="O704" s="2" t="s">
        <v>862</v>
      </c>
      <c r="R704" s="161">
        <f t="shared" si="176"/>
        <v>0</v>
      </c>
      <c r="S704" s="161">
        <f t="shared" si="177"/>
        <v>0</v>
      </c>
      <c r="T704" s="161">
        <f t="shared" si="178"/>
        <v>0</v>
      </c>
    </row>
    <row r="705" spans="1:20" ht="54" customHeight="1" x14ac:dyDescent="0.25">
      <c r="A705" s="161">
        <f t="shared" si="179"/>
        <v>0</v>
      </c>
      <c r="B705" s="64"/>
      <c r="C705" s="64"/>
      <c r="D705" s="64"/>
      <c r="E705" s="64"/>
      <c r="G705" s="64"/>
      <c r="H705" s="22"/>
      <c r="I705" s="22"/>
      <c r="J705" s="22"/>
      <c r="K705" s="22"/>
      <c r="L705" s="22"/>
      <c r="M705" s="22"/>
      <c r="N705" s="22"/>
      <c r="O705" s="2" t="s">
        <v>862</v>
      </c>
      <c r="R705" s="161">
        <f t="shared" si="176"/>
        <v>0</v>
      </c>
      <c r="S705" s="161">
        <f t="shared" si="177"/>
        <v>0</v>
      </c>
      <c r="T705" s="161">
        <f t="shared" si="178"/>
        <v>0</v>
      </c>
    </row>
    <row r="706" spans="1:20" ht="27" x14ac:dyDescent="0.25">
      <c r="A706" s="161">
        <f t="shared" si="179"/>
        <v>0</v>
      </c>
      <c r="B706" s="64">
        <v>2971</v>
      </c>
      <c r="C706" s="64" t="s">
        <v>14</v>
      </c>
      <c r="D706" s="64">
        <v>7</v>
      </c>
      <c r="E706" s="64">
        <v>1</v>
      </c>
      <c r="F706" s="71" t="s">
        <v>347</v>
      </c>
      <c r="G706" s="64"/>
      <c r="H706" s="22"/>
      <c r="I706" s="22"/>
      <c r="J706" s="22"/>
      <c r="K706" s="22"/>
      <c r="L706" s="22"/>
      <c r="M706" s="22"/>
      <c r="N706" s="22"/>
      <c r="O706" s="2" t="s">
        <v>862</v>
      </c>
      <c r="R706" s="161">
        <f t="shared" si="176"/>
        <v>0</v>
      </c>
      <c r="S706" s="161">
        <f t="shared" si="177"/>
        <v>0</v>
      </c>
      <c r="T706" s="161">
        <f t="shared" si="178"/>
        <v>0</v>
      </c>
    </row>
    <row r="707" spans="1:20" ht="40.5" x14ac:dyDescent="0.25">
      <c r="A707" s="161">
        <f t="shared" si="179"/>
        <v>0</v>
      </c>
      <c r="B707" s="64"/>
      <c r="C707" s="64"/>
      <c r="D707" s="64"/>
      <c r="E707" s="64"/>
      <c r="F707" s="71" t="s">
        <v>176</v>
      </c>
      <c r="G707" s="64"/>
      <c r="H707" s="22"/>
      <c r="I707" s="22"/>
      <c r="J707" s="22"/>
      <c r="K707" s="22"/>
      <c r="L707" s="22"/>
      <c r="M707" s="22"/>
      <c r="N707" s="22"/>
      <c r="O707" s="2" t="s">
        <v>862</v>
      </c>
      <c r="R707" s="161">
        <f t="shared" si="176"/>
        <v>0</v>
      </c>
      <c r="S707" s="161">
        <f t="shared" si="177"/>
        <v>0</v>
      </c>
      <c r="T707" s="161">
        <f t="shared" si="178"/>
        <v>0</v>
      </c>
    </row>
    <row r="708" spans="1:20" x14ac:dyDescent="0.25">
      <c r="A708" s="161">
        <f t="shared" si="179"/>
        <v>0</v>
      </c>
      <c r="B708" s="64"/>
      <c r="C708" s="64"/>
      <c r="D708" s="64"/>
      <c r="E708" s="64"/>
      <c r="F708" s="71" t="s">
        <v>177</v>
      </c>
      <c r="G708" s="64"/>
      <c r="H708" s="22"/>
      <c r="I708" s="22"/>
      <c r="J708" s="22"/>
      <c r="K708" s="22"/>
      <c r="L708" s="22"/>
      <c r="M708" s="22"/>
      <c r="N708" s="22"/>
      <c r="O708" s="2" t="s">
        <v>862</v>
      </c>
      <c r="R708" s="161">
        <f t="shared" si="176"/>
        <v>0</v>
      </c>
      <c r="S708" s="161">
        <f t="shared" si="177"/>
        <v>0</v>
      </c>
      <c r="T708" s="161">
        <f t="shared" si="178"/>
        <v>0</v>
      </c>
    </row>
    <row r="709" spans="1:20" x14ac:dyDescent="0.25">
      <c r="A709" s="161">
        <f t="shared" si="179"/>
        <v>0</v>
      </c>
      <c r="B709" s="64">
        <v>2980</v>
      </c>
      <c r="C709" s="64" t="s">
        <v>14</v>
      </c>
      <c r="D709" s="64">
        <v>8</v>
      </c>
      <c r="E709" s="64">
        <v>0</v>
      </c>
      <c r="F709" s="71" t="s">
        <v>348</v>
      </c>
      <c r="G709" s="64"/>
      <c r="H709" s="22"/>
      <c r="I709" s="22"/>
      <c r="J709" s="22"/>
      <c r="K709" s="22"/>
      <c r="L709" s="22"/>
      <c r="M709" s="22"/>
      <c r="N709" s="22"/>
      <c r="O709" s="2" t="s">
        <v>862</v>
      </c>
      <c r="R709" s="161">
        <f t="shared" si="176"/>
        <v>0</v>
      </c>
      <c r="S709" s="161">
        <f t="shared" si="177"/>
        <v>0</v>
      </c>
      <c r="T709" s="161">
        <f t="shared" si="178"/>
        <v>0</v>
      </c>
    </row>
    <row r="710" spans="1:20" ht="57.75" customHeight="1" x14ac:dyDescent="0.25">
      <c r="A710" s="161">
        <f t="shared" si="179"/>
        <v>0</v>
      </c>
      <c r="B710" s="64"/>
      <c r="C710" s="64"/>
      <c r="D710" s="64"/>
      <c r="E710" s="64"/>
      <c r="F710" s="71" t="s">
        <v>155</v>
      </c>
      <c r="G710" s="64"/>
      <c r="H710" s="22"/>
      <c r="I710" s="22"/>
      <c r="J710" s="22"/>
      <c r="K710" s="22"/>
      <c r="L710" s="22"/>
      <c r="M710" s="22"/>
      <c r="N710" s="22"/>
      <c r="O710" s="2" t="s">
        <v>862</v>
      </c>
      <c r="R710" s="161">
        <f t="shared" si="176"/>
        <v>0</v>
      </c>
      <c r="S710" s="161">
        <f t="shared" si="177"/>
        <v>0</v>
      </c>
      <c r="T710" s="161">
        <f t="shared" si="178"/>
        <v>0</v>
      </c>
    </row>
    <row r="711" spans="1:20" x14ac:dyDescent="0.25">
      <c r="A711" s="161">
        <f t="shared" si="179"/>
        <v>0</v>
      </c>
      <c r="B711" s="64">
        <v>2981</v>
      </c>
      <c r="C711" s="64" t="s">
        <v>14</v>
      </c>
      <c r="D711" s="64">
        <v>8</v>
      </c>
      <c r="E711" s="64">
        <v>1</v>
      </c>
      <c r="F711" s="71" t="s">
        <v>348</v>
      </c>
      <c r="G711" s="64"/>
      <c r="H711" s="22"/>
      <c r="I711" s="22"/>
      <c r="J711" s="22"/>
      <c r="K711" s="22"/>
      <c r="L711" s="22"/>
      <c r="M711" s="22"/>
      <c r="N711" s="22"/>
      <c r="O711" s="2" t="s">
        <v>862</v>
      </c>
      <c r="R711" s="161">
        <f t="shared" si="176"/>
        <v>0</v>
      </c>
      <c r="S711" s="161">
        <f t="shared" si="177"/>
        <v>0</v>
      </c>
      <c r="T711" s="161">
        <f t="shared" si="178"/>
        <v>0</v>
      </c>
    </row>
    <row r="712" spans="1:20" ht="40.5" x14ac:dyDescent="0.25">
      <c r="A712" s="161">
        <f t="shared" si="179"/>
        <v>0</v>
      </c>
      <c r="B712" s="64"/>
      <c r="C712" s="64"/>
      <c r="D712" s="64"/>
      <c r="E712" s="64"/>
      <c r="F712" s="71" t="s">
        <v>176</v>
      </c>
      <c r="G712" s="64"/>
      <c r="H712" s="22"/>
      <c r="I712" s="22"/>
      <c r="J712" s="22"/>
      <c r="K712" s="22"/>
      <c r="L712" s="22"/>
      <c r="M712" s="22"/>
      <c r="N712" s="22"/>
      <c r="O712" s="2" t="s">
        <v>862</v>
      </c>
      <c r="R712" s="161">
        <f t="shared" si="176"/>
        <v>0</v>
      </c>
      <c r="S712" s="161">
        <f t="shared" si="177"/>
        <v>0</v>
      </c>
      <c r="T712" s="161">
        <f t="shared" si="178"/>
        <v>0</v>
      </c>
    </row>
    <row r="713" spans="1:20" x14ac:dyDescent="0.25">
      <c r="A713" s="161">
        <f t="shared" si="179"/>
        <v>0</v>
      </c>
      <c r="B713" s="64"/>
      <c r="C713" s="64"/>
      <c r="D713" s="64"/>
      <c r="E713" s="64"/>
      <c r="F713" s="71" t="s">
        <v>177</v>
      </c>
      <c r="G713" s="64"/>
      <c r="H713" s="22"/>
      <c r="I713" s="22"/>
      <c r="J713" s="22"/>
      <c r="K713" s="22"/>
      <c r="L713" s="22"/>
      <c r="M713" s="22"/>
      <c r="N713" s="22"/>
      <c r="O713" s="2" t="s">
        <v>862</v>
      </c>
      <c r="R713" s="161">
        <f t="shared" si="176"/>
        <v>0</v>
      </c>
      <c r="S713" s="161">
        <f t="shared" si="177"/>
        <v>0</v>
      </c>
      <c r="T713" s="161">
        <f t="shared" si="178"/>
        <v>0</v>
      </c>
    </row>
    <row r="714" spans="1:20" ht="40.5" x14ac:dyDescent="0.25">
      <c r="A714" s="161">
        <f t="shared" si="179"/>
        <v>41000</v>
      </c>
      <c r="B714" s="64">
        <v>3000</v>
      </c>
      <c r="C714" s="64" t="s">
        <v>15</v>
      </c>
      <c r="D714" s="64">
        <v>0</v>
      </c>
      <c r="E714" s="64">
        <v>0</v>
      </c>
      <c r="F714" s="71" t="s">
        <v>349</v>
      </c>
      <c r="G714" s="64"/>
      <c r="H714" s="22">
        <f t="shared" ref="H714:N714" si="186">H715+H724+H729+H733+H739+H744+H751+H764</f>
        <v>41000</v>
      </c>
      <c r="I714" s="22">
        <f t="shared" si="186"/>
        <v>41000</v>
      </c>
      <c r="J714" s="22">
        <f t="shared" si="186"/>
        <v>0</v>
      </c>
      <c r="K714" s="22">
        <f t="shared" si="186"/>
        <v>10261.866666666667</v>
      </c>
      <c r="L714" s="22">
        <f t="shared" si="186"/>
        <v>21912.698412698413</v>
      </c>
      <c r="M714" s="22">
        <f t="shared" si="186"/>
        <v>31456.349206349205</v>
      </c>
      <c r="N714" s="22">
        <f t="shared" si="186"/>
        <v>41000</v>
      </c>
      <c r="O714" s="2" t="s">
        <v>862</v>
      </c>
      <c r="R714" s="161">
        <f t="shared" si="176"/>
        <v>11650.831746031747</v>
      </c>
      <c r="S714" s="161">
        <f t="shared" si="177"/>
        <v>9543.6507936507915</v>
      </c>
      <c r="T714" s="161">
        <f t="shared" si="178"/>
        <v>9543.6507936507951</v>
      </c>
    </row>
    <row r="715" spans="1:20" x14ac:dyDescent="0.25">
      <c r="A715" s="161">
        <f t="shared" si="179"/>
        <v>0</v>
      </c>
      <c r="B715" s="64"/>
      <c r="C715" s="64"/>
      <c r="D715" s="64"/>
      <c r="E715" s="64"/>
      <c r="F715" s="71" t="s">
        <v>153</v>
      </c>
      <c r="G715" s="64"/>
      <c r="H715" s="22"/>
      <c r="I715" s="22"/>
      <c r="J715" s="22"/>
      <c r="K715" s="22"/>
      <c r="L715" s="22"/>
      <c r="M715" s="22"/>
      <c r="N715" s="22"/>
      <c r="O715" s="2" t="s">
        <v>862</v>
      </c>
      <c r="R715" s="161">
        <f t="shared" si="176"/>
        <v>0</v>
      </c>
      <c r="S715" s="161">
        <f t="shared" si="177"/>
        <v>0</v>
      </c>
      <c r="T715" s="161">
        <f t="shared" si="178"/>
        <v>0</v>
      </c>
    </row>
    <row r="716" spans="1:20" x14ac:dyDescent="0.25">
      <c r="A716" s="161">
        <f t="shared" si="179"/>
        <v>0</v>
      </c>
      <c r="B716" s="64">
        <v>3010</v>
      </c>
      <c r="C716" s="64" t="s">
        <v>15</v>
      </c>
      <c r="D716" s="64">
        <v>1</v>
      </c>
      <c r="E716" s="64">
        <v>0</v>
      </c>
      <c r="F716" s="71" t="s">
        <v>350</v>
      </c>
      <c r="G716" s="64"/>
      <c r="H716" s="22"/>
      <c r="I716" s="22"/>
      <c r="J716" s="22"/>
      <c r="K716" s="22"/>
      <c r="L716" s="22"/>
      <c r="M716" s="22"/>
      <c r="N716" s="22"/>
      <c r="O716" s="2" t="s">
        <v>862</v>
      </c>
      <c r="R716" s="161">
        <f t="shared" si="176"/>
        <v>0</v>
      </c>
      <c r="S716" s="161">
        <f t="shared" si="177"/>
        <v>0</v>
      </c>
      <c r="T716" s="161">
        <f t="shared" si="178"/>
        <v>0</v>
      </c>
    </row>
    <row r="717" spans="1:20" ht="55.5" customHeight="1" x14ac:dyDescent="0.25">
      <c r="A717" s="161">
        <f t="shared" si="179"/>
        <v>0</v>
      </c>
      <c r="B717" s="64"/>
      <c r="C717" s="64"/>
      <c r="D717" s="64"/>
      <c r="E717" s="64"/>
      <c r="F717" s="71" t="s">
        <v>155</v>
      </c>
      <c r="G717" s="64"/>
      <c r="H717" s="22"/>
      <c r="I717" s="22"/>
      <c r="J717" s="22"/>
      <c r="K717" s="22"/>
      <c r="L717" s="22"/>
      <c r="M717" s="22"/>
      <c r="N717" s="22"/>
      <c r="O717" s="2" t="s">
        <v>862</v>
      </c>
      <c r="R717" s="161">
        <f t="shared" si="176"/>
        <v>0</v>
      </c>
      <c r="S717" s="161">
        <f t="shared" si="177"/>
        <v>0</v>
      </c>
      <c r="T717" s="161">
        <f t="shared" si="178"/>
        <v>0</v>
      </c>
    </row>
    <row r="718" spans="1:20" x14ac:dyDescent="0.25">
      <c r="A718" s="161">
        <f t="shared" si="179"/>
        <v>0</v>
      </c>
      <c r="B718" s="64">
        <v>3011</v>
      </c>
      <c r="C718" s="64" t="s">
        <v>15</v>
      </c>
      <c r="D718" s="64">
        <v>1</v>
      </c>
      <c r="E718" s="64">
        <v>1</v>
      </c>
      <c r="F718" s="71" t="s">
        <v>351</v>
      </c>
      <c r="G718" s="64"/>
      <c r="H718" s="22"/>
      <c r="I718" s="22"/>
      <c r="J718" s="22"/>
      <c r="K718" s="22"/>
      <c r="L718" s="22"/>
      <c r="M718" s="22"/>
      <c r="N718" s="22"/>
      <c r="O718" s="2" t="s">
        <v>862</v>
      </c>
      <c r="R718" s="161">
        <f t="shared" si="176"/>
        <v>0</v>
      </c>
      <c r="S718" s="161">
        <f t="shared" si="177"/>
        <v>0</v>
      </c>
      <c r="T718" s="161">
        <f t="shared" si="178"/>
        <v>0</v>
      </c>
    </row>
    <row r="719" spans="1:20" ht="40.5" x14ac:dyDescent="0.25">
      <c r="A719" s="161">
        <f t="shared" si="179"/>
        <v>0</v>
      </c>
      <c r="B719" s="64"/>
      <c r="C719" s="64"/>
      <c r="D719" s="64"/>
      <c r="E719" s="64"/>
      <c r="F719" s="71" t="s">
        <v>176</v>
      </c>
      <c r="G719" s="64"/>
      <c r="H719" s="22"/>
      <c r="I719" s="22"/>
      <c r="J719" s="22"/>
      <c r="K719" s="22"/>
      <c r="L719" s="22"/>
      <c r="M719" s="22"/>
      <c r="N719" s="22"/>
      <c r="O719" s="2" t="s">
        <v>862</v>
      </c>
      <c r="R719" s="161">
        <f t="shared" si="176"/>
        <v>0</v>
      </c>
      <c r="S719" s="161">
        <f t="shared" si="177"/>
        <v>0</v>
      </c>
      <c r="T719" s="161">
        <f t="shared" si="178"/>
        <v>0</v>
      </c>
    </row>
    <row r="720" spans="1:20" ht="51.75" customHeight="1" x14ac:dyDescent="0.25">
      <c r="A720" s="161">
        <f t="shared" si="179"/>
        <v>0</v>
      </c>
      <c r="B720" s="64">
        <v>3012</v>
      </c>
      <c r="C720" s="64"/>
      <c r="D720" s="64"/>
      <c r="E720" s="64"/>
      <c r="F720" s="71" t="s">
        <v>177</v>
      </c>
      <c r="G720" s="64"/>
      <c r="H720" s="22"/>
      <c r="I720" s="22"/>
      <c r="J720" s="22"/>
      <c r="K720" s="22"/>
      <c r="L720" s="22"/>
      <c r="M720" s="22"/>
      <c r="N720" s="22"/>
      <c r="O720" s="2" t="s">
        <v>862</v>
      </c>
      <c r="R720" s="161">
        <f t="shared" ref="R720:R783" si="187">+L720-K720</f>
        <v>0</v>
      </c>
      <c r="S720" s="161">
        <f t="shared" ref="S720:S783" si="188">+M720-L720</f>
        <v>0</v>
      </c>
      <c r="T720" s="161">
        <f t="shared" ref="T720:T783" si="189">+N720-M720</f>
        <v>0</v>
      </c>
    </row>
    <row r="721" spans="1:20" x14ac:dyDescent="0.25">
      <c r="A721" s="161">
        <f t="shared" si="179"/>
        <v>0</v>
      </c>
      <c r="B721" s="64"/>
      <c r="C721" s="64" t="s">
        <v>15</v>
      </c>
      <c r="D721" s="64">
        <v>1</v>
      </c>
      <c r="E721" s="64">
        <v>2</v>
      </c>
      <c r="F721" s="71" t="s">
        <v>352</v>
      </c>
      <c r="G721" s="64"/>
      <c r="H721" s="22"/>
      <c r="I721" s="22"/>
      <c r="J721" s="22"/>
      <c r="K721" s="22"/>
      <c r="L721" s="22"/>
      <c r="M721" s="22"/>
      <c r="N721" s="22"/>
      <c r="O721" s="2" t="s">
        <v>862</v>
      </c>
      <c r="R721" s="161">
        <f t="shared" si="187"/>
        <v>0</v>
      </c>
      <c r="S721" s="161">
        <f t="shared" si="188"/>
        <v>0</v>
      </c>
      <c r="T721" s="161">
        <f t="shared" si="189"/>
        <v>0</v>
      </c>
    </row>
    <row r="722" spans="1:20" ht="40.5" x14ac:dyDescent="0.25">
      <c r="A722" s="161">
        <f t="shared" si="179"/>
        <v>0</v>
      </c>
      <c r="B722" s="64"/>
      <c r="C722" s="64"/>
      <c r="D722" s="64"/>
      <c r="E722" s="64"/>
      <c r="F722" s="71" t="s">
        <v>176</v>
      </c>
      <c r="G722" s="64"/>
      <c r="H722" s="22"/>
      <c r="I722" s="22"/>
      <c r="J722" s="22"/>
      <c r="K722" s="22"/>
      <c r="L722" s="22"/>
      <c r="M722" s="22"/>
      <c r="N722" s="22"/>
      <c r="O722" s="2" t="s">
        <v>862</v>
      </c>
      <c r="R722" s="161">
        <f t="shared" si="187"/>
        <v>0</v>
      </c>
      <c r="S722" s="161">
        <f t="shared" si="188"/>
        <v>0</v>
      </c>
      <c r="T722" s="161">
        <f t="shared" si="189"/>
        <v>0</v>
      </c>
    </row>
    <row r="723" spans="1:20" x14ac:dyDescent="0.25">
      <c r="A723" s="161">
        <f t="shared" si="179"/>
        <v>0</v>
      </c>
      <c r="B723" s="64"/>
      <c r="C723" s="64"/>
      <c r="D723" s="64"/>
      <c r="E723" s="64"/>
      <c r="F723" s="71" t="s">
        <v>177</v>
      </c>
      <c r="G723" s="64"/>
      <c r="H723" s="22"/>
      <c r="I723" s="22"/>
      <c r="J723" s="22"/>
      <c r="K723" s="22"/>
      <c r="L723" s="22"/>
      <c r="M723" s="22"/>
      <c r="N723" s="22"/>
      <c r="O723" s="2" t="s">
        <v>862</v>
      </c>
      <c r="R723" s="161">
        <f t="shared" si="187"/>
        <v>0</v>
      </c>
      <c r="S723" s="161">
        <f t="shared" si="188"/>
        <v>0</v>
      </c>
      <c r="T723" s="161">
        <f t="shared" si="189"/>
        <v>0</v>
      </c>
    </row>
    <row r="724" spans="1:20" x14ac:dyDescent="0.25">
      <c r="A724" s="161">
        <f t="shared" si="179"/>
        <v>0</v>
      </c>
      <c r="B724" s="64">
        <v>3020</v>
      </c>
      <c r="C724" s="64" t="s">
        <v>15</v>
      </c>
      <c r="D724" s="64">
        <v>2</v>
      </c>
      <c r="E724" s="64">
        <v>0</v>
      </c>
      <c r="F724" s="71" t="s">
        <v>353</v>
      </c>
      <c r="G724" s="64"/>
      <c r="H724" s="22"/>
      <c r="I724" s="22"/>
      <c r="J724" s="22"/>
      <c r="K724" s="22"/>
      <c r="L724" s="22"/>
      <c r="M724" s="22"/>
      <c r="N724" s="22"/>
      <c r="O724" s="2" t="s">
        <v>862</v>
      </c>
      <c r="R724" s="161">
        <f t="shared" si="187"/>
        <v>0</v>
      </c>
      <c r="S724" s="161">
        <f t="shared" si="188"/>
        <v>0</v>
      </c>
      <c r="T724" s="161">
        <f t="shared" si="189"/>
        <v>0</v>
      </c>
    </row>
    <row r="725" spans="1:20" ht="57" customHeight="1" x14ac:dyDescent="0.25">
      <c r="A725" s="161">
        <f t="shared" si="179"/>
        <v>0</v>
      </c>
      <c r="B725" s="64"/>
      <c r="C725" s="64"/>
      <c r="D725" s="64"/>
      <c r="E725" s="64"/>
      <c r="F725" s="71" t="s">
        <v>155</v>
      </c>
      <c r="G725" s="64"/>
      <c r="H725" s="22"/>
      <c r="I725" s="22"/>
      <c r="J725" s="22"/>
      <c r="K725" s="22"/>
      <c r="L725" s="22"/>
      <c r="M725" s="22"/>
      <c r="N725" s="22"/>
      <c r="O725" s="2" t="s">
        <v>862</v>
      </c>
      <c r="R725" s="161">
        <f t="shared" si="187"/>
        <v>0</v>
      </c>
      <c r="S725" s="161">
        <f t="shared" si="188"/>
        <v>0</v>
      </c>
      <c r="T725" s="161">
        <f t="shared" si="189"/>
        <v>0</v>
      </c>
    </row>
    <row r="726" spans="1:20" x14ac:dyDescent="0.25">
      <c r="A726" s="161">
        <f t="shared" si="179"/>
        <v>0</v>
      </c>
      <c r="B726" s="64">
        <v>3021</v>
      </c>
      <c r="C726" s="64" t="s">
        <v>15</v>
      </c>
      <c r="D726" s="64">
        <v>2</v>
      </c>
      <c r="E726" s="64">
        <v>1</v>
      </c>
      <c r="F726" s="71" t="s">
        <v>353</v>
      </c>
      <c r="G726" s="64"/>
      <c r="H726" s="22"/>
      <c r="I726" s="22"/>
      <c r="J726" s="22"/>
      <c r="K726" s="22"/>
      <c r="L726" s="22"/>
      <c r="M726" s="22"/>
      <c r="N726" s="22"/>
      <c r="O726" s="2" t="s">
        <v>862</v>
      </c>
      <c r="R726" s="161">
        <f t="shared" si="187"/>
        <v>0</v>
      </c>
      <c r="S726" s="161">
        <f t="shared" si="188"/>
        <v>0</v>
      </c>
      <c r="T726" s="161">
        <f t="shared" si="189"/>
        <v>0</v>
      </c>
    </row>
    <row r="727" spans="1:20" ht="40.5" x14ac:dyDescent="0.25">
      <c r="A727" s="161">
        <f t="shared" si="179"/>
        <v>0</v>
      </c>
      <c r="B727" s="64"/>
      <c r="C727" s="64"/>
      <c r="D727" s="64"/>
      <c r="E727" s="64"/>
      <c r="F727" s="71" t="s">
        <v>176</v>
      </c>
      <c r="G727" s="64"/>
      <c r="H727" s="22"/>
      <c r="I727" s="22"/>
      <c r="J727" s="22"/>
      <c r="K727" s="22"/>
      <c r="L727" s="22"/>
      <c r="M727" s="22"/>
      <c r="N727" s="22"/>
      <c r="O727" s="2" t="s">
        <v>862</v>
      </c>
      <c r="R727" s="161">
        <f t="shared" si="187"/>
        <v>0</v>
      </c>
      <c r="S727" s="161">
        <f t="shared" si="188"/>
        <v>0</v>
      </c>
      <c r="T727" s="161">
        <f t="shared" si="189"/>
        <v>0</v>
      </c>
    </row>
    <row r="728" spans="1:20" x14ac:dyDescent="0.25">
      <c r="A728" s="161">
        <f t="shared" ref="A728:A780" si="190">+H728</f>
        <v>0</v>
      </c>
      <c r="B728" s="64"/>
      <c r="C728" s="64"/>
      <c r="D728" s="64"/>
      <c r="E728" s="64"/>
      <c r="F728" s="71" t="s">
        <v>177</v>
      </c>
      <c r="G728" s="64"/>
      <c r="H728" s="22"/>
      <c r="I728" s="22"/>
      <c r="J728" s="22"/>
      <c r="K728" s="22"/>
      <c r="L728" s="22"/>
      <c r="M728" s="22"/>
      <c r="N728" s="22"/>
      <c r="O728" s="2" t="s">
        <v>862</v>
      </c>
      <c r="R728" s="161">
        <f t="shared" si="187"/>
        <v>0</v>
      </c>
      <c r="S728" s="161">
        <f t="shared" si="188"/>
        <v>0</v>
      </c>
      <c r="T728" s="161">
        <f t="shared" si="189"/>
        <v>0</v>
      </c>
    </row>
    <row r="729" spans="1:20" x14ac:dyDescent="0.25">
      <c r="A729" s="161">
        <f t="shared" si="190"/>
        <v>2500</v>
      </c>
      <c r="B729" s="64">
        <v>3030</v>
      </c>
      <c r="C729" s="64" t="s">
        <v>15</v>
      </c>
      <c r="D729" s="64">
        <v>3</v>
      </c>
      <c r="E729" s="64">
        <v>0</v>
      </c>
      <c r="F729" s="71" t="s">
        <v>354</v>
      </c>
      <c r="G729" s="64"/>
      <c r="H729" s="22">
        <f t="shared" ref="H729:N729" si="191">H731</f>
        <v>2500</v>
      </c>
      <c r="I729" s="22">
        <f t="shared" si="191"/>
        <v>2500</v>
      </c>
      <c r="J729" s="22">
        <f t="shared" si="191"/>
        <v>0</v>
      </c>
      <c r="K729" s="22">
        <f t="shared" si="191"/>
        <v>1095.2</v>
      </c>
      <c r="L729" s="22">
        <f t="shared" si="191"/>
        <v>1210.3174603174602</v>
      </c>
      <c r="M729" s="22">
        <f t="shared" si="191"/>
        <v>1855.1587301587301</v>
      </c>
      <c r="N729" s="22">
        <f t="shared" si="191"/>
        <v>2500</v>
      </c>
      <c r="O729" s="2" t="s">
        <v>862</v>
      </c>
      <c r="R729" s="161">
        <f t="shared" si="187"/>
        <v>115.1174603174602</v>
      </c>
      <c r="S729" s="161">
        <f t="shared" si="188"/>
        <v>644.84126984126988</v>
      </c>
      <c r="T729" s="161">
        <f t="shared" si="189"/>
        <v>644.84126984126988</v>
      </c>
    </row>
    <row r="730" spans="1:20" x14ac:dyDescent="0.25">
      <c r="A730" s="161">
        <f t="shared" si="190"/>
        <v>0</v>
      </c>
      <c r="B730" s="64"/>
      <c r="C730" s="64"/>
      <c r="D730" s="64"/>
      <c r="E730" s="64"/>
      <c r="F730" s="71" t="s">
        <v>155</v>
      </c>
      <c r="G730" s="64"/>
      <c r="H730" s="22"/>
      <c r="I730" s="22"/>
      <c r="J730" s="22"/>
      <c r="K730" s="22"/>
      <c r="L730" s="22"/>
      <c r="M730" s="22"/>
      <c r="N730" s="22"/>
      <c r="O730" s="2" t="s">
        <v>862</v>
      </c>
      <c r="R730" s="161">
        <f t="shared" si="187"/>
        <v>0</v>
      </c>
      <c r="S730" s="161">
        <f t="shared" si="188"/>
        <v>0</v>
      </c>
      <c r="T730" s="161">
        <f t="shared" si="189"/>
        <v>0</v>
      </c>
    </row>
    <row r="731" spans="1:20" x14ac:dyDescent="0.25">
      <c r="A731" s="161">
        <f t="shared" si="190"/>
        <v>2500</v>
      </c>
      <c r="B731" s="64">
        <v>3031</v>
      </c>
      <c r="C731" s="64" t="s">
        <v>15</v>
      </c>
      <c r="D731" s="64">
        <v>3</v>
      </c>
      <c r="E731" s="64">
        <v>1</v>
      </c>
      <c r="F731" s="71" t="s">
        <v>354</v>
      </c>
      <c r="G731" s="64">
        <v>4239</v>
      </c>
      <c r="H731" s="22">
        <f>SUM(I731:J731)</f>
        <v>2500</v>
      </c>
      <c r="I731" s="22">
        <v>2500</v>
      </c>
      <c r="J731" s="22"/>
      <c r="K731" s="152">
        <v>1095.2</v>
      </c>
      <c r="L731" s="152">
        <f t="shared" ref="L731" si="192">+H731/252*122</f>
        <v>1210.3174603174602</v>
      </c>
      <c r="M731" s="152">
        <f t="shared" ref="M731" si="193">+H731/252*187</f>
        <v>1855.1587301587301</v>
      </c>
      <c r="N731" s="152">
        <f t="shared" ref="N731" si="194">+H731</f>
        <v>2500</v>
      </c>
      <c r="O731" s="2" t="s">
        <v>862</v>
      </c>
      <c r="R731" s="161">
        <f t="shared" si="187"/>
        <v>115.1174603174602</v>
      </c>
      <c r="S731" s="161">
        <f t="shared" si="188"/>
        <v>644.84126984126988</v>
      </c>
      <c r="T731" s="161">
        <f t="shared" si="189"/>
        <v>644.84126984126988</v>
      </c>
    </row>
    <row r="732" spans="1:20" x14ac:dyDescent="0.25">
      <c r="A732" s="161">
        <f t="shared" si="190"/>
        <v>0</v>
      </c>
      <c r="B732" s="64"/>
      <c r="C732" s="64"/>
      <c r="D732" s="64"/>
      <c r="E732" s="64"/>
      <c r="F732" s="71"/>
      <c r="G732" s="64"/>
      <c r="H732" s="22"/>
      <c r="I732" s="22"/>
      <c r="J732" s="22"/>
      <c r="K732" s="22"/>
      <c r="L732" s="22"/>
      <c r="M732" s="22"/>
      <c r="N732" s="22"/>
      <c r="O732" s="2" t="s">
        <v>862</v>
      </c>
      <c r="R732" s="161">
        <f t="shared" si="187"/>
        <v>0</v>
      </c>
      <c r="S732" s="161">
        <f t="shared" si="188"/>
        <v>0</v>
      </c>
      <c r="T732" s="161">
        <f t="shared" si="189"/>
        <v>0</v>
      </c>
    </row>
    <row r="733" spans="1:20" x14ac:dyDescent="0.25">
      <c r="A733" s="161">
        <f t="shared" si="190"/>
        <v>13000</v>
      </c>
      <c r="B733" s="64">
        <v>3040</v>
      </c>
      <c r="C733" s="64" t="s">
        <v>15</v>
      </c>
      <c r="D733" s="64">
        <v>4</v>
      </c>
      <c r="E733" s="64">
        <v>0</v>
      </c>
      <c r="F733" s="71" t="s">
        <v>355</v>
      </c>
      <c r="G733" s="64"/>
      <c r="H733" s="22">
        <f>+H735</f>
        <v>13000</v>
      </c>
      <c r="I733" s="22">
        <f t="shared" ref="I733:N733" si="195">+I735</f>
        <v>13000</v>
      </c>
      <c r="J733" s="22">
        <f t="shared" si="195"/>
        <v>0</v>
      </c>
      <c r="K733" s="22">
        <f t="shared" si="195"/>
        <v>3095.2380952380954</v>
      </c>
      <c r="L733" s="22">
        <f t="shared" si="195"/>
        <v>6293.6507936507942</v>
      </c>
      <c r="M733" s="22">
        <f t="shared" si="195"/>
        <v>9646.8253968253975</v>
      </c>
      <c r="N733" s="22">
        <f t="shared" si="195"/>
        <v>13000</v>
      </c>
      <c r="O733" s="2" t="s">
        <v>862</v>
      </c>
      <c r="R733" s="161">
        <f t="shared" si="187"/>
        <v>3198.4126984126988</v>
      </c>
      <c r="S733" s="161">
        <f t="shared" si="188"/>
        <v>3353.1746031746034</v>
      </c>
      <c r="T733" s="161">
        <f t="shared" si="189"/>
        <v>3353.1746031746025</v>
      </c>
    </row>
    <row r="734" spans="1:20" ht="56.25" customHeight="1" x14ac:dyDescent="0.25">
      <c r="A734" s="161">
        <f t="shared" si="190"/>
        <v>0</v>
      </c>
      <c r="B734" s="64"/>
      <c r="C734" s="64"/>
      <c r="D734" s="64"/>
      <c r="E734" s="64"/>
      <c r="F734" s="71" t="s">
        <v>155</v>
      </c>
      <c r="G734" s="64"/>
      <c r="H734" s="22"/>
      <c r="I734" s="22"/>
      <c r="J734" s="22"/>
      <c r="K734" s="22"/>
      <c r="L734" s="22"/>
      <c r="M734" s="22"/>
      <c r="N734" s="22"/>
      <c r="O734" s="2" t="s">
        <v>862</v>
      </c>
      <c r="R734" s="161">
        <f t="shared" si="187"/>
        <v>0</v>
      </c>
      <c r="S734" s="161">
        <f t="shared" si="188"/>
        <v>0</v>
      </c>
      <c r="T734" s="161">
        <f t="shared" si="189"/>
        <v>0</v>
      </c>
    </row>
    <row r="735" spans="1:20" x14ac:dyDescent="0.25">
      <c r="A735" s="161">
        <f t="shared" si="190"/>
        <v>13000</v>
      </c>
      <c r="B735" s="64">
        <v>3041</v>
      </c>
      <c r="C735" s="64" t="s">
        <v>15</v>
      </c>
      <c r="D735" s="64">
        <v>4</v>
      </c>
      <c r="E735" s="64">
        <v>1</v>
      </c>
      <c r="F735" s="71" t="s">
        <v>355</v>
      </c>
      <c r="G735" s="64"/>
      <c r="H735" s="22">
        <f>+H737</f>
        <v>13000</v>
      </c>
      <c r="I735" s="22">
        <f t="shared" ref="I735:N735" si="196">+I737</f>
        <v>13000</v>
      </c>
      <c r="J735" s="22">
        <f t="shared" si="196"/>
        <v>0</v>
      </c>
      <c r="K735" s="22">
        <f t="shared" si="196"/>
        <v>3095.2380952380954</v>
      </c>
      <c r="L735" s="22">
        <f t="shared" si="196"/>
        <v>6293.6507936507942</v>
      </c>
      <c r="M735" s="22">
        <f t="shared" si="196"/>
        <v>9646.8253968253975</v>
      </c>
      <c r="N735" s="22">
        <f t="shared" si="196"/>
        <v>13000</v>
      </c>
      <c r="O735" s="2" t="s">
        <v>862</v>
      </c>
      <c r="R735" s="161">
        <f t="shared" si="187"/>
        <v>3198.4126984126988</v>
      </c>
      <c r="S735" s="161">
        <f t="shared" si="188"/>
        <v>3353.1746031746034</v>
      </c>
      <c r="T735" s="161">
        <f t="shared" si="189"/>
        <v>3353.1746031746025</v>
      </c>
    </row>
    <row r="736" spans="1:20" ht="40.5" x14ac:dyDescent="0.25">
      <c r="A736" s="161">
        <f t="shared" si="190"/>
        <v>0</v>
      </c>
      <c r="B736" s="64"/>
      <c r="C736" s="64"/>
      <c r="D736" s="64"/>
      <c r="E736" s="64"/>
      <c r="F736" s="71" t="s">
        <v>176</v>
      </c>
      <c r="G736" s="64"/>
      <c r="H736" s="22"/>
      <c r="I736" s="22"/>
      <c r="J736" s="22"/>
      <c r="K736" s="22"/>
      <c r="L736" s="22"/>
      <c r="M736" s="22"/>
      <c r="N736" s="22"/>
      <c r="O736" s="2" t="s">
        <v>862</v>
      </c>
      <c r="R736" s="161">
        <f t="shared" si="187"/>
        <v>0</v>
      </c>
      <c r="S736" s="161">
        <f t="shared" si="188"/>
        <v>0</v>
      </c>
      <c r="T736" s="161">
        <f t="shared" si="189"/>
        <v>0</v>
      </c>
    </row>
    <row r="737" spans="1:20" x14ac:dyDescent="0.25">
      <c r="A737" s="161">
        <f t="shared" si="190"/>
        <v>13000</v>
      </c>
      <c r="B737" s="64"/>
      <c r="C737" s="64"/>
      <c r="D737" s="64"/>
      <c r="E737" s="64"/>
      <c r="F737" s="71" t="s">
        <v>577</v>
      </c>
      <c r="G737" s="64">
        <v>4729</v>
      </c>
      <c r="H737" s="22">
        <f>SUM(I737:J737)</f>
        <v>13000</v>
      </c>
      <c r="I737" s="22">
        <v>13000</v>
      </c>
      <c r="J737" s="22"/>
      <c r="K737" s="152">
        <f t="shared" ref="K737" si="197">+H737/252*60</f>
        <v>3095.2380952380954</v>
      </c>
      <c r="L737" s="152">
        <f t="shared" ref="L737" si="198">+H737/252*122</f>
        <v>6293.6507936507942</v>
      </c>
      <c r="M737" s="152">
        <f t="shared" ref="M737" si="199">+H737/252*187</f>
        <v>9646.8253968253975</v>
      </c>
      <c r="N737" s="152">
        <f t="shared" ref="N737" si="200">+H737</f>
        <v>13000</v>
      </c>
      <c r="O737" s="2" t="s">
        <v>862</v>
      </c>
      <c r="R737" s="161">
        <f t="shared" si="187"/>
        <v>3198.4126984126988</v>
      </c>
      <c r="S737" s="161">
        <f t="shared" si="188"/>
        <v>3353.1746031746034</v>
      </c>
      <c r="T737" s="161">
        <f t="shared" si="189"/>
        <v>3353.1746031746025</v>
      </c>
    </row>
    <row r="738" spans="1:20" x14ac:dyDescent="0.25">
      <c r="A738" s="161">
        <f t="shared" si="190"/>
        <v>0</v>
      </c>
      <c r="B738" s="64"/>
      <c r="C738" s="64"/>
      <c r="D738" s="64"/>
      <c r="E738" s="64"/>
      <c r="F738" s="71" t="s">
        <v>177</v>
      </c>
      <c r="G738" s="64"/>
      <c r="H738" s="22"/>
      <c r="I738" s="22"/>
      <c r="J738" s="22"/>
      <c r="K738" s="22"/>
      <c r="L738" s="22"/>
      <c r="M738" s="22"/>
      <c r="N738" s="22"/>
      <c r="O738" s="2" t="s">
        <v>862</v>
      </c>
      <c r="R738" s="161">
        <f t="shared" si="187"/>
        <v>0</v>
      </c>
      <c r="S738" s="161">
        <f t="shared" si="188"/>
        <v>0</v>
      </c>
      <c r="T738" s="161">
        <f t="shared" si="189"/>
        <v>0</v>
      </c>
    </row>
    <row r="739" spans="1:20" x14ac:dyDescent="0.25">
      <c r="A739" s="161">
        <f t="shared" si="190"/>
        <v>0</v>
      </c>
      <c r="B739" s="64">
        <v>3050</v>
      </c>
      <c r="C739" s="64" t="s">
        <v>15</v>
      </c>
      <c r="D739" s="64">
        <v>5</v>
      </c>
      <c r="E739" s="64">
        <v>0</v>
      </c>
      <c r="F739" s="71" t="s">
        <v>356</v>
      </c>
      <c r="G739" s="64"/>
      <c r="H739" s="22"/>
      <c r="I739" s="22"/>
      <c r="J739" s="22"/>
      <c r="K739" s="22"/>
      <c r="L739" s="22"/>
      <c r="M739" s="22"/>
      <c r="N739" s="22"/>
      <c r="O739" s="2" t="s">
        <v>862</v>
      </c>
      <c r="R739" s="161">
        <f t="shared" si="187"/>
        <v>0</v>
      </c>
      <c r="S739" s="161">
        <f t="shared" si="188"/>
        <v>0</v>
      </c>
      <c r="T739" s="161">
        <f t="shared" si="189"/>
        <v>0</v>
      </c>
    </row>
    <row r="740" spans="1:20" ht="60.75" customHeight="1" x14ac:dyDescent="0.25">
      <c r="A740" s="161">
        <f t="shared" si="190"/>
        <v>0</v>
      </c>
      <c r="B740" s="64"/>
      <c r="C740" s="64"/>
      <c r="D740" s="64"/>
      <c r="E740" s="64"/>
      <c r="F740" s="71" t="s">
        <v>155</v>
      </c>
      <c r="G740" s="64"/>
      <c r="H740" s="22"/>
      <c r="I740" s="22"/>
      <c r="J740" s="22"/>
      <c r="K740" s="22"/>
      <c r="L740" s="22"/>
      <c r="M740" s="22"/>
      <c r="N740" s="22"/>
      <c r="O740" s="2" t="s">
        <v>862</v>
      </c>
      <c r="R740" s="161">
        <f t="shared" si="187"/>
        <v>0</v>
      </c>
      <c r="S740" s="161">
        <f t="shared" si="188"/>
        <v>0</v>
      </c>
      <c r="T740" s="161">
        <f t="shared" si="189"/>
        <v>0</v>
      </c>
    </row>
    <row r="741" spans="1:20" x14ac:dyDescent="0.25">
      <c r="A741" s="161">
        <f t="shared" si="190"/>
        <v>0</v>
      </c>
      <c r="B741" s="64">
        <v>3051</v>
      </c>
      <c r="C741" s="64" t="s">
        <v>15</v>
      </c>
      <c r="D741" s="64">
        <v>5</v>
      </c>
      <c r="E741" s="64">
        <v>1</v>
      </c>
      <c r="F741" s="71" t="s">
        <v>356</v>
      </c>
      <c r="G741" s="64"/>
      <c r="H741" s="22"/>
      <c r="I741" s="22"/>
      <c r="J741" s="22"/>
      <c r="K741" s="22"/>
      <c r="L741" s="22"/>
      <c r="M741" s="22"/>
      <c r="N741" s="22"/>
      <c r="O741" s="2" t="s">
        <v>862</v>
      </c>
      <c r="R741" s="161">
        <f t="shared" si="187"/>
        <v>0</v>
      </c>
      <c r="S741" s="161">
        <f t="shared" si="188"/>
        <v>0</v>
      </c>
      <c r="T741" s="161">
        <f t="shared" si="189"/>
        <v>0</v>
      </c>
    </row>
    <row r="742" spans="1:20" ht="40.5" x14ac:dyDescent="0.25">
      <c r="A742" s="161">
        <f t="shared" si="190"/>
        <v>0</v>
      </c>
      <c r="B742" s="64"/>
      <c r="C742" s="64"/>
      <c r="D742" s="64"/>
      <c r="E742" s="64"/>
      <c r="F742" s="71" t="s">
        <v>176</v>
      </c>
      <c r="G742" s="64"/>
      <c r="H742" s="22"/>
      <c r="I742" s="22"/>
      <c r="J742" s="22"/>
      <c r="K742" s="22"/>
      <c r="L742" s="22"/>
      <c r="M742" s="22"/>
      <c r="N742" s="22"/>
      <c r="O742" s="2" t="s">
        <v>862</v>
      </c>
      <c r="R742" s="161">
        <f t="shared" si="187"/>
        <v>0</v>
      </c>
      <c r="S742" s="161">
        <f t="shared" si="188"/>
        <v>0</v>
      </c>
      <c r="T742" s="161">
        <f t="shared" si="189"/>
        <v>0</v>
      </c>
    </row>
    <row r="743" spans="1:20" x14ac:dyDescent="0.25">
      <c r="A743" s="161">
        <f t="shared" si="190"/>
        <v>0</v>
      </c>
      <c r="B743" s="64"/>
      <c r="C743" s="64"/>
      <c r="D743" s="64"/>
      <c r="E743" s="64"/>
      <c r="F743" s="71" t="s">
        <v>177</v>
      </c>
      <c r="G743" s="64"/>
      <c r="H743" s="22"/>
      <c r="I743" s="22"/>
      <c r="J743" s="22"/>
      <c r="K743" s="22"/>
      <c r="L743" s="22"/>
      <c r="M743" s="22"/>
      <c r="N743" s="22"/>
      <c r="O743" s="2" t="s">
        <v>862</v>
      </c>
      <c r="R743" s="161">
        <f t="shared" si="187"/>
        <v>0</v>
      </c>
      <c r="S743" s="161">
        <f t="shared" si="188"/>
        <v>0</v>
      </c>
      <c r="T743" s="161">
        <f t="shared" si="189"/>
        <v>0</v>
      </c>
    </row>
    <row r="744" spans="1:20" x14ac:dyDescent="0.25">
      <c r="A744" s="161">
        <f t="shared" si="190"/>
        <v>10000</v>
      </c>
      <c r="B744" s="64">
        <v>3060</v>
      </c>
      <c r="C744" s="64" t="s">
        <v>15</v>
      </c>
      <c r="D744" s="64">
        <v>6</v>
      </c>
      <c r="E744" s="64">
        <v>0</v>
      </c>
      <c r="F744" s="71" t="s">
        <v>357</v>
      </c>
      <c r="G744" s="64"/>
      <c r="H744" s="22">
        <f t="shared" ref="H744:N744" si="201">H746</f>
        <v>10000</v>
      </c>
      <c r="I744" s="22">
        <f t="shared" si="201"/>
        <v>10000</v>
      </c>
      <c r="J744" s="22">
        <f t="shared" si="201"/>
        <v>0</v>
      </c>
      <c r="K744" s="22">
        <f t="shared" si="201"/>
        <v>2380.9523809523812</v>
      </c>
      <c r="L744" s="22">
        <f t="shared" si="201"/>
        <v>4841.269841269841</v>
      </c>
      <c r="M744" s="22">
        <f t="shared" si="201"/>
        <v>7420.6349206349205</v>
      </c>
      <c r="N744" s="22">
        <f t="shared" si="201"/>
        <v>10000</v>
      </c>
      <c r="O744" s="2" t="s">
        <v>862</v>
      </c>
      <c r="R744" s="161">
        <f t="shared" si="187"/>
        <v>2460.3174603174598</v>
      </c>
      <c r="S744" s="161">
        <f t="shared" si="188"/>
        <v>2579.3650793650795</v>
      </c>
      <c r="T744" s="161">
        <f t="shared" si="189"/>
        <v>2579.3650793650795</v>
      </c>
    </row>
    <row r="745" spans="1:20" ht="57.75" customHeight="1" x14ac:dyDescent="0.25">
      <c r="A745" s="161">
        <f t="shared" si="190"/>
        <v>0</v>
      </c>
      <c r="B745" s="64"/>
      <c r="C745" s="64"/>
      <c r="D745" s="64"/>
      <c r="E745" s="64"/>
      <c r="F745" s="71" t="s">
        <v>155</v>
      </c>
      <c r="G745" s="64"/>
      <c r="H745" s="22"/>
      <c r="I745" s="22"/>
      <c r="J745" s="22"/>
      <c r="K745" s="22"/>
      <c r="L745" s="22"/>
      <c r="M745" s="22"/>
      <c r="N745" s="22"/>
      <c r="O745" s="2" t="s">
        <v>862</v>
      </c>
      <c r="R745" s="161">
        <f t="shared" si="187"/>
        <v>0</v>
      </c>
      <c r="S745" s="161">
        <f t="shared" si="188"/>
        <v>0</v>
      </c>
      <c r="T745" s="161">
        <f t="shared" si="189"/>
        <v>0</v>
      </c>
    </row>
    <row r="746" spans="1:20" x14ac:dyDescent="0.25">
      <c r="A746" s="161">
        <f t="shared" si="190"/>
        <v>10000</v>
      </c>
      <c r="B746" s="64">
        <v>3061</v>
      </c>
      <c r="C746" s="64" t="s">
        <v>15</v>
      </c>
      <c r="D746" s="64">
        <v>6</v>
      </c>
      <c r="E746" s="64">
        <v>1</v>
      </c>
      <c r="F746" s="71" t="s">
        <v>357</v>
      </c>
      <c r="G746" s="64"/>
      <c r="H746" s="22">
        <f>+H748+H749+H750</f>
        <v>10000</v>
      </c>
      <c r="I746" s="22">
        <f t="shared" ref="I746:N746" si="202">+I748+I749+I750</f>
        <v>10000</v>
      </c>
      <c r="J746" s="22">
        <f t="shared" si="202"/>
        <v>0</v>
      </c>
      <c r="K746" s="22">
        <f t="shared" si="202"/>
        <v>2380.9523809523812</v>
      </c>
      <c r="L746" s="22">
        <f t="shared" si="202"/>
        <v>4841.269841269841</v>
      </c>
      <c r="M746" s="22">
        <f t="shared" si="202"/>
        <v>7420.6349206349205</v>
      </c>
      <c r="N746" s="22">
        <f t="shared" si="202"/>
        <v>10000</v>
      </c>
      <c r="O746" s="2" t="s">
        <v>862</v>
      </c>
      <c r="R746" s="161">
        <f t="shared" si="187"/>
        <v>2460.3174603174598</v>
      </c>
      <c r="S746" s="161">
        <f t="shared" si="188"/>
        <v>2579.3650793650795</v>
      </c>
      <c r="T746" s="161">
        <f t="shared" si="189"/>
        <v>2579.3650793650795</v>
      </c>
    </row>
    <row r="747" spans="1:20" ht="40.5" x14ac:dyDescent="0.25">
      <c r="A747" s="161">
        <f t="shared" si="190"/>
        <v>0</v>
      </c>
      <c r="B747" s="64"/>
      <c r="C747" s="64"/>
      <c r="D747" s="64"/>
      <c r="E747" s="64"/>
      <c r="F747" s="71" t="s">
        <v>176</v>
      </c>
      <c r="G747" s="64"/>
      <c r="H747" s="22"/>
      <c r="I747" s="22"/>
      <c r="J747" s="22"/>
      <c r="K747" s="22"/>
      <c r="L747" s="22"/>
      <c r="M747" s="22"/>
      <c r="N747" s="22"/>
      <c r="O747" s="2" t="s">
        <v>862</v>
      </c>
      <c r="R747" s="161">
        <f t="shared" si="187"/>
        <v>0</v>
      </c>
      <c r="S747" s="161">
        <f t="shared" si="188"/>
        <v>0</v>
      </c>
      <c r="T747" s="161">
        <f t="shared" si="189"/>
        <v>0</v>
      </c>
    </row>
    <row r="748" spans="1:20" x14ac:dyDescent="0.25">
      <c r="A748" s="161">
        <f t="shared" si="190"/>
        <v>10000</v>
      </c>
      <c r="B748" s="64"/>
      <c r="C748" s="64"/>
      <c r="D748" s="64"/>
      <c r="E748" s="64"/>
      <c r="F748" s="71" t="s">
        <v>576</v>
      </c>
      <c r="G748" s="64">
        <v>4728</v>
      </c>
      <c r="H748" s="22">
        <f>SUM(I748:J748)</f>
        <v>10000</v>
      </c>
      <c r="I748" s="22">
        <v>10000</v>
      </c>
      <c r="J748" s="22"/>
      <c r="K748" s="152">
        <f t="shared" ref="K748" si="203">+H748/252*60</f>
        <v>2380.9523809523812</v>
      </c>
      <c r="L748" s="152">
        <f t="shared" ref="L748" si="204">+H748/252*122</f>
        <v>4841.269841269841</v>
      </c>
      <c r="M748" s="152">
        <f t="shared" ref="M748" si="205">+H748/252*187</f>
        <v>7420.6349206349205</v>
      </c>
      <c r="N748" s="152">
        <f t="shared" ref="N748" si="206">+H748</f>
        <v>10000</v>
      </c>
      <c r="O748" s="2" t="s">
        <v>862</v>
      </c>
      <c r="R748" s="161">
        <f t="shared" si="187"/>
        <v>2460.3174603174598</v>
      </c>
      <c r="S748" s="161">
        <f t="shared" si="188"/>
        <v>2579.3650793650795</v>
      </c>
      <c r="T748" s="161">
        <f t="shared" si="189"/>
        <v>2579.3650793650795</v>
      </c>
    </row>
    <row r="749" spans="1:20" ht="37.5" customHeight="1" x14ac:dyDescent="0.25">
      <c r="A749" s="161">
        <f t="shared" si="190"/>
        <v>0</v>
      </c>
      <c r="B749" s="64"/>
      <c r="C749" s="64"/>
      <c r="D749" s="64"/>
      <c r="E749" s="64"/>
      <c r="F749" s="71" t="s">
        <v>857</v>
      </c>
      <c r="G749" s="64" t="s">
        <v>90</v>
      </c>
      <c r="H749" s="22">
        <v>0</v>
      </c>
      <c r="I749" s="22"/>
      <c r="J749" s="22"/>
      <c r="K749" s="84"/>
      <c r="L749" s="84"/>
      <c r="M749" s="84"/>
      <c r="N749" s="84"/>
      <c r="O749" s="2" t="s">
        <v>862</v>
      </c>
      <c r="R749" s="161">
        <f t="shared" si="187"/>
        <v>0</v>
      </c>
      <c r="S749" s="161">
        <f t="shared" si="188"/>
        <v>0</v>
      </c>
      <c r="T749" s="161">
        <f t="shared" si="189"/>
        <v>0</v>
      </c>
    </row>
    <row r="750" spans="1:20" ht="37.5" customHeight="1" x14ac:dyDescent="0.25">
      <c r="A750" s="161">
        <f t="shared" si="190"/>
        <v>0</v>
      </c>
      <c r="B750" s="64"/>
      <c r="C750" s="64"/>
      <c r="D750" s="64"/>
      <c r="E750" s="64"/>
      <c r="F750" s="71" t="s">
        <v>596</v>
      </c>
      <c r="G750" s="64" t="s">
        <v>80</v>
      </c>
      <c r="H750" s="22">
        <v>0</v>
      </c>
      <c r="I750" s="22"/>
      <c r="J750" s="22"/>
      <c r="K750" s="84"/>
      <c r="L750" s="84"/>
      <c r="M750" s="84"/>
      <c r="N750" s="84"/>
      <c r="O750" s="2" t="s">
        <v>862</v>
      </c>
      <c r="R750" s="161">
        <f t="shared" si="187"/>
        <v>0</v>
      </c>
      <c r="S750" s="161">
        <f t="shared" si="188"/>
        <v>0</v>
      </c>
      <c r="T750" s="161">
        <f t="shared" si="189"/>
        <v>0</v>
      </c>
    </row>
    <row r="751" spans="1:20" ht="36" customHeight="1" x14ac:dyDescent="0.25">
      <c r="A751" s="161">
        <f t="shared" si="190"/>
        <v>15500</v>
      </c>
      <c r="B751" s="64">
        <v>3070</v>
      </c>
      <c r="C751" s="64" t="s">
        <v>15</v>
      </c>
      <c r="D751" s="64">
        <v>7</v>
      </c>
      <c r="E751" s="64">
        <v>0</v>
      </c>
      <c r="F751" s="71" t="s">
        <v>358</v>
      </c>
      <c r="G751" s="64"/>
      <c r="H751" s="22">
        <f t="shared" ref="H751:N751" si="207">H753+H754</f>
        <v>15500</v>
      </c>
      <c r="I751" s="22">
        <f t="shared" si="207"/>
        <v>15500</v>
      </c>
      <c r="J751" s="22">
        <f t="shared" si="207"/>
        <v>0</v>
      </c>
      <c r="K751" s="22">
        <f t="shared" si="207"/>
        <v>3690.4761904761908</v>
      </c>
      <c r="L751" s="22">
        <f t="shared" si="207"/>
        <v>9567.460317460318</v>
      </c>
      <c r="M751" s="22">
        <f t="shared" si="207"/>
        <v>12533.730158730159</v>
      </c>
      <c r="N751" s="22">
        <f t="shared" si="207"/>
        <v>15500</v>
      </c>
      <c r="O751" s="2" t="s">
        <v>862</v>
      </c>
      <c r="R751" s="161">
        <f t="shared" si="187"/>
        <v>5876.9841269841272</v>
      </c>
      <c r="S751" s="161">
        <f t="shared" si="188"/>
        <v>2966.269841269841</v>
      </c>
      <c r="T751" s="161">
        <f t="shared" si="189"/>
        <v>2966.269841269841</v>
      </c>
    </row>
    <row r="752" spans="1:20" ht="55.5" customHeight="1" x14ac:dyDescent="0.25">
      <c r="A752" s="161">
        <f t="shared" si="190"/>
        <v>0</v>
      </c>
      <c r="B752" s="64"/>
      <c r="C752" s="64"/>
      <c r="D752" s="64"/>
      <c r="E752" s="64"/>
      <c r="F752" s="71" t="s">
        <v>155</v>
      </c>
      <c r="G752" s="64"/>
      <c r="H752" s="22"/>
      <c r="I752" s="22"/>
      <c r="J752" s="22"/>
      <c r="K752" s="22"/>
      <c r="L752" s="22"/>
      <c r="M752" s="22"/>
      <c r="N752" s="22"/>
      <c r="O752" s="2" t="s">
        <v>862</v>
      </c>
      <c r="R752" s="161">
        <f t="shared" si="187"/>
        <v>0</v>
      </c>
      <c r="S752" s="161">
        <f t="shared" si="188"/>
        <v>0</v>
      </c>
      <c r="T752" s="161">
        <f t="shared" si="189"/>
        <v>0</v>
      </c>
    </row>
    <row r="753" spans="1:20" ht="27" x14ac:dyDescent="0.25">
      <c r="A753" s="161">
        <f t="shared" si="190"/>
        <v>15500</v>
      </c>
      <c r="B753" s="64">
        <v>3071</v>
      </c>
      <c r="C753" s="64" t="s">
        <v>15</v>
      </c>
      <c r="D753" s="64">
        <v>7</v>
      </c>
      <c r="E753" s="64">
        <v>1</v>
      </c>
      <c r="F753" s="71" t="s">
        <v>575</v>
      </c>
      <c r="G753" s="64"/>
      <c r="H753" s="22">
        <f t="shared" ref="H753:N753" si="208">H755+H756+H757+H758</f>
        <v>15500</v>
      </c>
      <c r="I753" s="22">
        <f t="shared" si="208"/>
        <v>15500</v>
      </c>
      <c r="J753" s="22">
        <f t="shared" si="208"/>
        <v>0</v>
      </c>
      <c r="K753" s="22">
        <f t="shared" si="208"/>
        <v>3690.4761904761908</v>
      </c>
      <c r="L753" s="22">
        <f t="shared" si="208"/>
        <v>9567.460317460318</v>
      </c>
      <c r="M753" s="22">
        <f t="shared" si="208"/>
        <v>12533.730158730159</v>
      </c>
      <c r="N753" s="22">
        <f t="shared" si="208"/>
        <v>15500</v>
      </c>
      <c r="O753" s="2" t="s">
        <v>862</v>
      </c>
      <c r="R753" s="161">
        <f t="shared" si="187"/>
        <v>5876.9841269841272</v>
      </c>
      <c r="S753" s="161">
        <f t="shared" si="188"/>
        <v>2966.269841269841</v>
      </c>
      <c r="T753" s="161">
        <f t="shared" si="189"/>
        <v>2966.269841269841</v>
      </c>
    </row>
    <row r="754" spans="1:20" ht="40.5" x14ac:dyDescent="0.25">
      <c r="A754" s="161">
        <f t="shared" si="190"/>
        <v>0</v>
      </c>
      <c r="B754" s="64"/>
      <c r="C754" s="64"/>
      <c r="D754" s="64"/>
      <c r="E754" s="64"/>
      <c r="F754" s="71" t="s">
        <v>176</v>
      </c>
      <c r="G754" s="64"/>
      <c r="H754" s="22"/>
      <c r="I754" s="22"/>
      <c r="J754" s="22"/>
      <c r="K754" s="22"/>
      <c r="L754" s="22"/>
      <c r="M754" s="22"/>
      <c r="N754" s="22"/>
      <c r="O754" s="2" t="s">
        <v>862</v>
      </c>
      <c r="R754" s="161">
        <f t="shared" si="187"/>
        <v>0</v>
      </c>
      <c r="S754" s="161">
        <f t="shared" si="188"/>
        <v>0</v>
      </c>
      <c r="T754" s="161">
        <f t="shared" si="189"/>
        <v>0</v>
      </c>
    </row>
    <row r="755" spans="1:20" x14ac:dyDescent="0.25">
      <c r="A755" s="161">
        <f t="shared" si="190"/>
        <v>0</v>
      </c>
      <c r="B755" s="64"/>
      <c r="C755" s="64"/>
      <c r="D755" s="64"/>
      <c r="E755" s="64"/>
      <c r="F755" s="71" t="s">
        <v>165</v>
      </c>
      <c r="G755" s="64">
        <v>4239</v>
      </c>
      <c r="H755" s="22">
        <f>+I755+J755</f>
        <v>0</v>
      </c>
      <c r="I755" s="22"/>
      <c r="J755" s="22"/>
      <c r="K755" s="152">
        <f t="shared" ref="K755:K758" si="209">+H755/252*60</f>
        <v>0</v>
      </c>
      <c r="L755" s="152">
        <f t="shared" ref="L755:L758" si="210">+H755/252*122</f>
        <v>0</v>
      </c>
      <c r="M755" s="152">
        <f t="shared" ref="M755:M758" si="211">+H755/252*187</f>
        <v>0</v>
      </c>
      <c r="N755" s="152">
        <f t="shared" ref="N755:N758" si="212">+H755</f>
        <v>0</v>
      </c>
      <c r="O755" s="2" t="s">
        <v>862</v>
      </c>
      <c r="R755" s="161">
        <f t="shared" si="187"/>
        <v>0</v>
      </c>
      <c r="S755" s="161">
        <f t="shared" si="188"/>
        <v>0</v>
      </c>
      <c r="T755" s="161">
        <f t="shared" si="189"/>
        <v>0</v>
      </c>
    </row>
    <row r="756" spans="1:20" x14ac:dyDescent="0.25">
      <c r="A756" s="161">
        <f t="shared" si="190"/>
        <v>4000</v>
      </c>
      <c r="B756" s="64"/>
      <c r="C756" s="64"/>
      <c r="D756" s="64"/>
      <c r="E756" s="64"/>
      <c r="F756" s="72" t="s">
        <v>864</v>
      </c>
      <c r="G756" s="64">
        <v>4261</v>
      </c>
      <c r="H756" s="22">
        <f>SUM(I756:J756)</f>
        <v>4000</v>
      </c>
      <c r="I756" s="22">
        <v>4000</v>
      </c>
      <c r="J756" s="22"/>
      <c r="K756" s="152">
        <f t="shared" si="209"/>
        <v>952.38095238095241</v>
      </c>
      <c r="L756" s="152">
        <v>4000</v>
      </c>
      <c r="M756" s="152">
        <v>4000</v>
      </c>
      <c r="N756" s="152">
        <f t="shared" si="212"/>
        <v>4000</v>
      </c>
      <c r="O756" s="2" t="s">
        <v>862</v>
      </c>
      <c r="R756" s="161">
        <f t="shared" si="187"/>
        <v>3047.6190476190477</v>
      </c>
      <c r="S756" s="161">
        <f t="shared" si="188"/>
        <v>0</v>
      </c>
      <c r="T756" s="161">
        <f t="shared" si="189"/>
        <v>0</v>
      </c>
    </row>
    <row r="757" spans="1:20" x14ac:dyDescent="0.25">
      <c r="A757" s="161">
        <f t="shared" si="190"/>
        <v>10000</v>
      </c>
      <c r="B757" s="64"/>
      <c r="C757" s="64"/>
      <c r="D757" s="64"/>
      <c r="E757" s="64"/>
      <c r="F757" s="71" t="s">
        <v>574</v>
      </c>
      <c r="G757" s="64">
        <v>4729</v>
      </c>
      <c r="H757" s="22">
        <f>SUM(I757:J757)</f>
        <v>10000</v>
      </c>
      <c r="I757" s="22">
        <v>10000</v>
      </c>
      <c r="J757" s="22"/>
      <c r="K757" s="152">
        <f t="shared" si="209"/>
        <v>2380.9523809523812</v>
      </c>
      <c r="L757" s="152">
        <f t="shared" si="210"/>
        <v>4841.269841269841</v>
      </c>
      <c r="M757" s="152">
        <f t="shared" si="211"/>
        <v>7420.6349206349205</v>
      </c>
      <c r="N757" s="152">
        <f t="shared" si="212"/>
        <v>10000</v>
      </c>
      <c r="O757" s="2" t="s">
        <v>862</v>
      </c>
      <c r="R757" s="161">
        <f t="shared" si="187"/>
        <v>2460.3174603174598</v>
      </c>
      <c r="S757" s="161">
        <f t="shared" si="188"/>
        <v>2579.3650793650795</v>
      </c>
      <c r="T757" s="161">
        <f t="shared" si="189"/>
        <v>2579.3650793650795</v>
      </c>
    </row>
    <row r="758" spans="1:20" ht="37.5" customHeight="1" x14ac:dyDescent="0.25">
      <c r="A758" s="161">
        <f t="shared" si="190"/>
        <v>1500</v>
      </c>
      <c r="B758" s="64"/>
      <c r="C758" s="64"/>
      <c r="D758" s="64"/>
      <c r="E758" s="64"/>
      <c r="F758" s="71" t="s">
        <v>596</v>
      </c>
      <c r="G758" s="64" t="s">
        <v>80</v>
      </c>
      <c r="H758" s="22">
        <f>SUM(I758:J758)</f>
        <v>1500</v>
      </c>
      <c r="I758" s="22">
        <v>1500</v>
      </c>
      <c r="J758" s="22"/>
      <c r="K758" s="84">
        <f t="shared" si="209"/>
        <v>357.14285714285717</v>
      </c>
      <c r="L758" s="84">
        <f t="shared" si="210"/>
        <v>726.19047619047626</v>
      </c>
      <c r="M758" s="84">
        <f t="shared" si="211"/>
        <v>1113.0952380952381</v>
      </c>
      <c r="N758" s="84">
        <f t="shared" si="212"/>
        <v>1500</v>
      </c>
      <c r="O758" s="2" t="s">
        <v>862</v>
      </c>
      <c r="R758" s="161">
        <f t="shared" si="187"/>
        <v>369.04761904761909</v>
      </c>
      <c r="S758" s="161">
        <f t="shared" si="188"/>
        <v>386.90476190476181</v>
      </c>
      <c r="T758" s="161">
        <f t="shared" si="189"/>
        <v>386.90476190476193</v>
      </c>
    </row>
    <row r="759" spans="1:20" ht="54.75" customHeight="1" x14ac:dyDescent="0.25">
      <c r="A759" s="161">
        <f t="shared" si="190"/>
        <v>0</v>
      </c>
      <c r="B759" s="64"/>
      <c r="C759" s="64"/>
      <c r="D759" s="64"/>
      <c r="E759" s="64"/>
      <c r="F759" s="71"/>
      <c r="G759" s="64"/>
      <c r="H759" s="22"/>
      <c r="I759" s="22"/>
      <c r="J759" s="22"/>
      <c r="K759" s="22"/>
      <c r="L759" s="22"/>
      <c r="M759" s="22"/>
      <c r="N759" s="22"/>
      <c r="O759" s="2" t="s">
        <v>862</v>
      </c>
      <c r="R759" s="161">
        <f t="shared" si="187"/>
        <v>0</v>
      </c>
      <c r="S759" s="161">
        <f t="shared" si="188"/>
        <v>0</v>
      </c>
      <c r="T759" s="161">
        <f t="shared" si="189"/>
        <v>0</v>
      </c>
    </row>
    <row r="760" spans="1:20" x14ac:dyDescent="0.25">
      <c r="A760" s="161">
        <f t="shared" si="190"/>
        <v>0</v>
      </c>
      <c r="B760" s="64">
        <v>3080</v>
      </c>
      <c r="C760" s="64" t="s">
        <v>15</v>
      </c>
      <c r="D760" s="64">
        <v>8</v>
      </c>
      <c r="E760" s="64">
        <v>0</v>
      </c>
      <c r="F760" s="71" t="s">
        <v>570</v>
      </c>
      <c r="G760" s="64"/>
      <c r="H760" s="22"/>
      <c r="I760" s="22"/>
      <c r="J760" s="22"/>
      <c r="K760" s="22"/>
      <c r="L760" s="22"/>
      <c r="M760" s="22"/>
      <c r="N760" s="22"/>
      <c r="O760" s="2" t="s">
        <v>862</v>
      </c>
      <c r="R760" s="161">
        <f t="shared" si="187"/>
        <v>0</v>
      </c>
      <c r="S760" s="161">
        <f t="shared" si="188"/>
        <v>0</v>
      </c>
      <c r="T760" s="161">
        <f t="shared" si="189"/>
        <v>0</v>
      </c>
    </row>
    <row r="761" spans="1:20" ht="27" x14ac:dyDescent="0.25">
      <c r="A761" s="161">
        <f t="shared" si="190"/>
        <v>0</v>
      </c>
      <c r="B761" s="64"/>
      <c r="C761" s="64"/>
      <c r="D761" s="64"/>
      <c r="E761" s="64"/>
      <c r="F761" s="71" t="s">
        <v>359</v>
      </c>
      <c r="G761" s="64"/>
      <c r="H761" s="22"/>
      <c r="I761" s="22"/>
      <c r="J761" s="22"/>
      <c r="K761" s="22"/>
      <c r="L761" s="22"/>
      <c r="M761" s="22"/>
      <c r="N761" s="22"/>
      <c r="O761" s="2" t="s">
        <v>862</v>
      </c>
      <c r="R761" s="161">
        <f t="shared" si="187"/>
        <v>0</v>
      </c>
      <c r="S761" s="161">
        <f t="shared" si="188"/>
        <v>0</v>
      </c>
      <c r="T761" s="161">
        <f t="shared" si="189"/>
        <v>0</v>
      </c>
    </row>
    <row r="762" spans="1:20" ht="35.25" customHeight="1" x14ac:dyDescent="0.25">
      <c r="A762" s="161">
        <f t="shared" si="190"/>
        <v>0</v>
      </c>
      <c r="B762" s="64">
        <v>3081</v>
      </c>
      <c r="C762" s="64" t="s">
        <v>15</v>
      </c>
      <c r="D762" s="64">
        <v>8</v>
      </c>
      <c r="E762" s="64">
        <v>1</v>
      </c>
      <c r="F762" s="71" t="s">
        <v>155</v>
      </c>
      <c r="G762" s="64"/>
      <c r="H762" s="22"/>
      <c r="I762" s="22"/>
      <c r="J762" s="22"/>
      <c r="K762" s="22"/>
      <c r="L762" s="22"/>
      <c r="M762" s="22"/>
      <c r="N762" s="22"/>
      <c r="O762" s="2" t="s">
        <v>862</v>
      </c>
      <c r="R762" s="161">
        <f t="shared" si="187"/>
        <v>0</v>
      </c>
      <c r="S762" s="161">
        <f t="shared" si="188"/>
        <v>0</v>
      </c>
      <c r="T762" s="161">
        <f t="shared" si="189"/>
        <v>0</v>
      </c>
    </row>
    <row r="763" spans="1:20" ht="27" x14ac:dyDescent="0.25">
      <c r="A763" s="161">
        <f t="shared" si="190"/>
        <v>0</v>
      </c>
      <c r="B763" s="64"/>
      <c r="C763" s="64"/>
      <c r="D763" s="64"/>
      <c r="E763" s="64"/>
      <c r="F763" s="71" t="s">
        <v>359</v>
      </c>
      <c r="G763" s="64"/>
      <c r="H763" s="22"/>
      <c r="I763" s="22"/>
      <c r="J763" s="22"/>
      <c r="K763" s="22"/>
      <c r="L763" s="22"/>
      <c r="M763" s="22"/>
      <c r="N763" s="22"/>
      <c r="O763" s="2" t="s">
        <v>862</v>
      </c>
      <c r="R763" s="161">
        <f t="shared" si="187"/>
        <v>0</v>
      </c>
      <c r="S763" s="161">
        <f t="shared" si="188"/>
        <v>0</v>
      </c>
      <c r="T763" s="161">
        <f t="shared" si="189"/>
        <v>0</v>
      </c>
    </row>
    <row r="764" spans="1:20" ht="34.5" customHeight="1" x14ac:dyDescent="0.25">
      <c r="A764" s="161">
        <f t="shared" si="190"/>
        <v>0</v>
      </c>
      <c r="B764" s="64">
        <v>3090</v>
      </c>
      <c r="C764" s="64" t="s">
        <v>15</v>
      </c>
      <c r="D764" s="64">
        <v>9</v>
      </c>
      <c r="E764" s="64">
        <v>0</v>
      </c>
      <c r="F764" s="71" t="s">
        <v>360</v>
      </c>
      <c r="G764" s="64"/>
      <c r="H764" s="22">
        <f>+H766</f>
        <v>0</v>
      </c>
      <c r="I764" s="22">
        <f t="shared" ref="I764:N764" si="213">+I766</f>
        <v>0</v>
      </c>
      <c r="J764" s="22">
        <f t="shared" si="213"/>
        <v>0</v>
      </c>
      <c r="K764" s="22">
        <f t="shared" si="213"/>
        <v>0</v>
      </c>
      <c r="L764" s="22">
        <f t="shared" si="213"/>
        <v>0</v>
      </c>
      <c r="M764" s="22">
        <f t="shared" si="213"/>
        <v>0</v>
      </c>
      <c r="N764" s="22">
        <f t="shared" si="213"/>
        <v>0</v>
      </c>
      <c r="O764" s="2" t="s">
        <v>862</v>
      </c>
      <c r="R764" s="161">
        <f t="shared" si="187"/>
        <v>0</v>
      </c>
      <c r="S764" s="161">
        <f t="shared" si="188"/>
        <v>0</v>
      </c>
      <c r="T764" s="161">
        <f t="shared" si="189"/>
        <v>0</v>
      </c>
    </row>
    <row r="765" spans="1:20" ht="57" customHeight="1" x14ac:dyDescent="0.25">
      <c r="A765" s="161">
        <f t="shared" si="190"/>
        <v>0</v>
      </c>
      <c r="B765" s="64"/>
      <c r="C765" s="64"/>
      <c r="D765" s="64"/>
      <c r="E765" s="64"/>
      <c r="F765" s="71" t="s">
        <v>155</v>
      </c>
      <c r="G765" s="64"/>
      <c r="H765" s="22"/>
      <c r="I765" s="22"/>
      <c r="J765" s="22"/>
      <c r="K765" s="22"/>
      <c r="L765" s="22"/>
      <c r="M765" s="22"/>
      <c r="N765" s="22"/>
      <c r="O765" s="2" t="s">
        <v>862</v>
      </c>
      <c r="R765" s="161">
        <f t="shared" si="187"/>
        <v>0</v>
      </c>
      <c r="S765" s="161">
        <f t="shared" si="188"/>
        <v>0</v>
      </c>
      <c r="T765" s="161">
        <f t="shared" si="189"/>
        <v>0</v>
      </c>
    </row>
    <row r="766" spans="1:20" ht="27" x14ac:dyDescent="0.25">
      <c r="A766" s="161">
        <f t="shared" si="190"/>
        <v>0</v>
      </c>
      <c r="B766" s="64">
        <v>3091</v>
      </c>
      <c r="C766" s="64" t="s">
        <v>15</v>
      </c>
      <c r="D766" s="64">
        <v>9</v>
      </c>
      <c r="E766" s="64">
        <v>1</v>
      </c>
      <c r="F766" s="71" t="s">
        <v>360</v>
      </c>
      <c r="G766" s="64"/>
      <c r="H766" s="22">
        <f>SUM(H768:H775)</f>
        <v>0</v>
      </c>
      <c r="I766" s="22">
        <f t="shared" ref="I766:N766" si="214">SUM(I768:I775)</f>
        <v>0</v>
      </c>
      <c r="J766" s="22">
        <f t="shared" si="214"/>
        <v>0</v>
      </c>
      <c r="K766" s="22">
        <f t="shared" si="214"/>
        <v>0</v>
      </c>
      <c r="L766" s="22">
        <f t="shared" si="214"/>
        <v>0</v>
      </c>
      <c r="M766" s="22">
        <f t="shared" si="214"/>
        <v>0</v>
      </c>
      <c r="N766" s="22">
        <f t="shared" si="214"/>
        <v>0</v>
      </c>
      <c r="O766" s="2" t="s">
        <v>862</v>
      </c>
      <c r="R766" s="161">
        <f t="shared" si="187"/>
        <v>0</v>
      </c>
      <c r="S766" s="161">
        <f t="shared" si="188"/>
        <v>0</v>
      </c>
      <c r="T766" s="161">
        <f t="shared" si="189"/>
        <v>0</v>
      </c>
    </row>
    <row r="767" spans="1:20" ht="40.5" x14ac:dyDescent="0.25">
      <c r="A767" s="161">
        <f t="shared" si="190"/>
        <v>0</v>
      </c>
      <c r="B767" s="64"/>
      <c r="C767" s="64"/>
      <c r="D767" s="64"/>
      <c r="E767" s="64"/>
      <c r="F767" s="71" t="s">
        <v>176</v>
      </c>
      <c r="G767" s="64"/>
      <c r="H767" s="22"/>
      <c r="I767" s="22"/>
      <c r="J767" s="22"/>
      <c r="K767" s="22"/>
      <c r="L767" s="22"/>
      <c r="M767" s="22"/>
      <c r="N767" s="22"/>
      <c r="O767" s="2" t="s">
        <v>862</v>
      </c>
      <c r="R767" s="161">
        <f t="shared" si="187"/>
        <v>0</v>
      </c>
      <c r="S767" s="161">
        <f t="shared" si="188"/>
        <v>0</v>
      </c>
      <c r="T767" s="161">
        <f t="shared" si="189"/>
        <v>0</v>
      </c>
    </row>
    <row r="768" spans="1:20" x14ac:dyDescent="0.25">
      <c r="A768" s="161">
        <f t="shared" si="190"/>
        <v>0</v>
      </c>
      <c r="B768" s="64"/>
      <c r="C768" s="64"/>
      <c r="D768" s="64"/>
      <c r="E768" s="64"/>
      <c r="F768" s="71" t="s">
        <v>569</v>
      </c>
      <c r="G768" s="64">
        <v>4111</v>
      </c>
      <c r="H768" s="22">
        <v>0</v>
      </c>
      <c r="I768" s="22">
        <f>+H768</f>
        <v>0</v>
      </c>
      <c r="J768" s="22"/>
      <c r="K768" s="84">
        <f>+I768/4</f>
        <v>0</v>
      </c>
      <c r="L768" s="84">
        <f>+I768/4*2</f>
        <v>0</v>
      </c>
      <c r="M768" s="84">
        <f>+I768/4*3</f>
        <v>0</v>
      </c>
      <c r="N768" s="84">
        <f>+H768</f>
        <v>0</v>
      </c>
      <c r="O768" s="2" t="s">
        <v>862</v>
      </c>
      <c r="R768" s="161">
        <f t="shared" si="187"/>
        <v>0</v>
      </c>
      <c r="S768" s="161">
        <f t="shared" si="188"/>
        <v>0</v>
      </c>
      <c r="T768" s="161">
        <f t="shared" si="189"/>
        <v>0</v>
      </c>
    </row>
    <row r="769" spans="1:20" x14ac:dyDescent="0.25">
      <c r="A769" s="161">
        <f t="shared" si="190"/>
        <v>0</v>
      </c>
      <c r="B769" s="64"/>
      <c r="C769" s="64"/>
      <c r="D769" s="64"/>
      <c r="E769" s="64"/>
      <c r="F769" s="71" t="s">
        <v>570</v>
      </c>
      <c r="G769" s="64">
        <v>4212</v>
      </c>
      <c r="H769" s="22">
        <v>0</v>
      </c>
      <c r="I769" s="22">
        <f t="shared" ref="I769:I775" si="215">+H769</f>
        <v>0</v>
      </c>
      <c r="J769" s="22"/>
      <c r="K769" s="84">
        <f t="shared" ref="K769:K775" si="216">+H769/4</f>
        <v>0</v>
      </c>
      <c r="L769" s="84">
        <f t="shared" ref="L769:L775" si="217">+H769/4*2</f>
        <v>0</v>
      </c>
      <c r="M769" s="84">
        <f t="shared" ref="M769:M775" si="218">+H769/4*3</f>
        <v>0</v>
      </c>
      <c r="N769" s="84">
        <f t="shared" ref="N769:N775" si="219">+H769</f>
        <v>0</v>
      </c>
      <c r="O769" s="2" t="s">
        <v>862</v>
      </c>
      <c r="R769" s="161">
        <f t="shared" si="187"/>
        <v>0</v>
      </c>
      <c r="S769" s="161">
        <f t="shared" si="188"/>
        <v>0</v>
      </c>
      <c r="T769" s="161">
        <f t="shared" si="189"/>
        <v>0</v>
      </c>
    </row>
    <row r="770" spans="1:20" x14ac:dyDescent="0.25">
      <c r="A770" s="161">
        <f t="shared" si="190"/>
        <v>0</v>
      </c>
      <c r="B770" s="64"/>
      <c r="C770" s="64"/>
      <c r="D770" s="64"/>
      <c r="E770" s="64"/>
      <c r="F770" s="71" t="s">
        <v>571</v>
      </c>
      <c r="G770" s="64">
        <v>4214</v>
      </c>
      <c r="H770" s="22">
        <v>0</v>
      </c>
      <c r="I770" s="22">
        <f t="shared" si="215"/>
        <v>0</v>
      </c>
      <c r="J770" s="22"/>
      <c r="K770" s="84">
        <f t="shared" si="216"/>
        <v>0</v>
      </c>
      <c r="L770" s="84">
        <f t="shared" si="217"/>
        <v>0</v>
      </c>
      <c r="M770" s="84">
        <f t="shared" si="218"/>
        <v>0</v>
      </c>
      <c r="N770" s="84">
        <f t="shared" si="219"/>
        <v>0</v>
      </c>
      <c r="O770" s="2" t="s">
        <v>862</v>
      </c>
      <c r="R770" s="161">
        <f t="shared" si="187"/>
        <v>0</v>
      </c>
      <c r="S770" s="161">
        <f t="shared" si="188"/>
        <v>0</v>
      </c>
      <c r="T770" s="161">
        <f t="shared" si="189"/>
        <v>0</v>
      </c>
    </row>
    <row r="771" spans="1:20" x14ac:dyDescent="0.25">
      <c r="A771" s="161">
        <f t="shared" si="190"/>
        <v>0</v>
      </c>
      <c r="B771" s="64"/>
      <c r="C771" s="64"/>
      <c r="D771" s="64"/>
      <c r="E771" s="64"/>
      <c r="F771" s="71" t="s">
        <v>747</v>
      </c>
      <c r="G771" s="64" t="s">
        <v>50</v>
      </c>
      <c r="H771" s="22">
        <v>0</v>
      </c>
      <c r="I771" s="22">
        <f t="shared" si="215"/>
        <v>0</v>
      </c>
      <c r="J771" s="22"/>
      <c r="K771" s="84">
        <f t="shared" si="216"/>
        <v>0</v>
      </c>
      <c r="L771" s="84">
        <f t="shared" si="217"/>
        <v>0</v>
      </c>
      <c r="M771" s="84">
        <f t="shared" si="218"/>
        <v>0</v>
      </c>
      <c r="N771" s="84">
        <f t="shared" si="219"/>
        <v>0</v>
      </c>
      <c r="O771" s="2" t="s">
        <v>862</v>
      </c>
      <c r="R771" s="161">
        <f t="shared" si="187"/>
        <v>0</v>
      </c>
      <c r="S771" s="161">
        <f t="shared" si="188"/>
        <v>0</v>
      </c>
      <c r="T771" s="161">
        <f t="shared" si="189"/>
        <v>0</v>
      </c>
    </row>
    <row r="772" spans="1:20" x14ac:dyDescent="0.25">
      <c r="A772" s="161">
        <f t="shared" si="190"/>
        <v>0</v>
      </c>
      <c r="B772" s="64"/>
      <c r="C772" s="64"/>
      <c r="D772" s="64"/>
      <c r="E772" s="64"/>
      <c r="F772" s="71" t="s">
        <v>572</v>
      </c>
      <c r="G772" s="64">
        <v>4216</v>
      </c>
      <c r="H772" s="22">
        <v>0</v>
      </c>
      <c r="I772" s="22">
        <f t="shared" si="215"/>
        <v>0</v>
      </c>
      <c r="J772" s="22"/>
      <c r="K772" s="84">
        <f t="shared" si="216"/>
        <v>0</v>
      </c>
      <c r="L772" s="84">
        <f t="shared" si="217"/>
        <v>0</v>
      </c>
      <c r="M772" s="84">
        <f t="shared" si="218"/>
        <v>0</v>
      </c>
      <c r="N772" s="84">
        <f t="shared" si="219"/>
        <v>0</v>
      </c>
      <c r="O772" s="2" t="s">
        <v>862</v>
      </c>
      <c r="R772" s="161">
        <f t="shared" si="187"/>
        <v>0</v>
      </c>
      <c r="S772" s="161">
        <f t="shared" si="188"/>
        <v>0</v>
      </c>
      <c r="T772" s="161">
        <f t="shared" si="189"/>
        <v>0</v>
      </c>
    </row>
    <row r="773" spans="1:20" x14ac:dyDescent="0.25">
      <c r="A773" s="161">
        <f t="shared" si="190"/>
        <v>0</v>
      </c>
      <c r="B773" s="64"/>
      <c r="C773" s="64"/>
      <c r="D773" s="64"/>
      <c r="E773" s="64"/>
      <c r="F773" s="72" t="s">
        <v>412</v>
      </c>
      <c r="G773" s="64">
        <v>4261</v>
      </c>
      <c r="H773" s="22">
        <v>0</v>
      </c>
      <c r="I773" s="22">
        <f t="shared" si="215"/>
        <v>0</v>
      </c>
      <c r="J773" s="22"/>
      <c r="K773" s="84">
        <f t="shared" si="216"/>
        <v>0</v>
      </c>
      <c r="L773" s="84">
        <f t="shared" si="217"/>
        <v>0</v>
      </c>
      <c r="M773" s="84">
        <f t="shared" si="218"/>
        <v>0</v>
      </c>
      <c r="N773" s="84">
        <f t="shared" si="219"/>
        <v>0</v>
      </c>
      <c r="O773" s="2" t="s">
        <v>862</v>
      </c>
      <c r="R773" s="161">
        <f t="shared" si="187"/>
        <v>0</v>
      </c>
      <c r="S773" s="161">
        <f t="shared" si="188"/>
        <v>0</v>
      </c>
      <c r="T773" s="161">
        <f t="shared" si="189"/>
        <v>0</v>
      </c>
    </row>
    <row r="774" spans="1:20" ht="55.5" customHeight="1" x14ac:dyDescent="0.25">
      <c r="A774" s="161">
        <f t="shared" si="190"/>
        <v>0</v>
      </c>
      <c r="B774" s="64"/>
      <c r="C774" s="64"/>
      <c r="D774" s="64"/>
      <c r="E774" s="64"/>
      <c r="F774" s="71" t="s">
        <v>556</v>
      </c>
      <c r="G774" s="64" t="s">
        <v>746</v>
      </c>
      <c r="H774" s="22">
        <v>0</v>
      </c>
      <c r="I774" s="22">
        <f t="shared" si="215"/>
        <v>0</v>
      </c>
      <c r="J774" s="22"/>
      <c r="K774" s="84">
        <f t="shared" si="216"/>
        <v>0</v>
      </c>
      <c r="L774" s="84">
        <f t="shared" si="217"/>
        <v>0</v>
      </c>
      <c r="M774" s="84">
        <f t="shared" si="218"/>
        <v>0</v>
      </c>
      <c r="N774" s="84">
        <f t="shared" si="219"/>
        <v>0</v>
      </c>
      <c r="O774" s="2" t="s">
        <v>862</v>
      </c>
      <c r="R774" s="161">
        <f t="shared" si="187"/>
        <v>0</v>
      </c>
      <c r="S774" s="161">
        <f t="shared" si="188"/>
        <v>0</v>
      </c>
      <c r="T774" s="161">
        <f t="shared" si="189"/>
        <v>0</v>
      </c>
    </row>
    <row r="775" spans="1:20" ht="54" customHeight="1" x14ac:dyDescent="0.25">
      <c r="A775" s="161">
        <f t="shared" si="190"/>
        <v>0</v>
      </c>
      <c r="B775" s="64"/>
      <c r="C775" s="64"/>
      <c r="D775" s="64"/>
      <c r="E775" s="64"/>
      <c r="F775" s="71" t="s">
        <v>573</v>
      </c>
      <c r="G775" s="64">
        <v>4264</v>
      </c>
      <c r="H775" s="22">
        <v>0</v>
      </c>
      <c r="I775" s="22">
        <f t="shared" si="215"/>
        <v>0</v>
      </c>
      <c r="J775" s="22"/>
      <c r="K775" s="84">
        <f t="shared" si="216"/>
        <v>0</v>
      </c>
      <c r="L775" s="84">
        <f t="shared" si="217"/>
        <v>0</v>
      </c>
      <c r="M775" s="84">
        <f t="shared" si="218"/>
        <v>0</v>
      </c>
      <c r="N775" s="84">
        <f t="shared" si="219"/>
        <v>0</v>
      </c>
      <c r="O775" s="2" t="s">
        <v>862</v>
      </c>
      <c r="R775" s="161">
        <f t="shared" si="187"/>
        <v>0</v>
      </c>
      <c r="S775" s="161">
        <f t="shared" si="188"/>
        <v>0</v>
      </c>
      <c r="T775" s="161">
        <f t="shared" si="189"/>
        <v>0</v>
      </c>
    </row>
    <row r="776" spans="1:20" ht="40.5" x14ac:dyDescent="0.25">
      <c r="A776" s="161">
        <f t="shared" si="190"/>
        <v>0</v>
      </c>
      <c r="B776" s="64">
        <v>3092</v>
      </c>
      <c r="C776" s="64" t="s">
        <v>15</v>
      </c>
      <c r="D776" s="64">
        <v>9</v>
      </c>
      <c r="E776" s="64">
        <v>2</v>
      </c>
      <c r="F776" s="71" t="s">
        <v>361</v>
      </c>
      <c r="G776" s="64"/>
      <c r="H776" s="22"/>
      <c r="I776" s="22"/>
      <c r="J776" s="22"/>
      <c r="K776" s="22"/>
      <c r="L776" s="22"/>
      <c r="M776" s="22"/>
      <c r="N776" s="22"/>
      <c r="O776" s="2" t="s">
        <v>862</v>
      </c>
      <c r="R776" s="161">
        <f t="shared" si="187"/>
        <v>0</v>
      </c>
      <c r="S776" s="161">
        <f t="shared" si="188"/>
        <v>0</v>
      </c>
      <c r="T776" s="161">
        <f t="shared" si="189"/>
        <v>0</v>
      </c>
    </row>
    <row r="777" spans="1:20" ht="40.5" x14ac:dyDescent="0.25">
      <c r="A777" s="161">
        <f t="shared" si="190"/>
        <v>0</v>
      </c>
      <c r="B777" s="64"/>
      <c r="C777" s="64"/>
      <c r="D777" s="64"/>
      <c r="E777" s="64"/>
      <c r="F777" s="71" t="s">
        <v>176</v>
      </c>
      <c r="G777" s="64"/>
      <c r="H777" s="22"/>
      <c r="I777" s="22"/>
      <c r="J777" s="22"/>
      <c r="K777" s="22"/>
      <c r="L777" s="22"/>
      <c r="M777" s="22"/>
      <c r="N777" s="22"/>
      <c r="O777" s="2" t="s">
        <v>862</v>
      </c>
      <c r="R777" s="161">
        <f t="shared" si="187"/>
        <v>0</v>
      </c>
      <c r="S777" s="161">
        <f t="shared" si="188"/>
        <v>0</v>
      </c>
      <c r="T777" s="161">
        <f t="shared" si="189"/>
        <v>0</v>
      </c>
    </row>
    <row r="778" spans="1:20" x14ac:dyDescent="0.25">
      <c r="A778" s="161">
        <f t="shared" si="190"/>
        <v>0</v>
      </c>
      <c r="B778" s="64"/>
      <c r="C778" s="64"/>
      <c r="D778" s="64"/>
      <c r="E778" s="64"/>
      <c r="F778" s="217"/>
      <c r="G778" s="64"/>
      <c r="H778" s="22"/>
      <c r="I778" s="22"/>
      <c r="J778" s="22"/>
      <c r="K778" s="22"/>
      <c r="L778" s="22"/>
      <c r="M778" s="22"/>
      <c r="N778" s="22"/>
      <c r="O778" s="2" t="s">
        <v>862</v>
      </c>
      <c r="R778" s="161">
        <f t="shared" si="187"/>
        <v>0</v>
      </c>
      <c r="S778" s="161">
        <f t="shared" si="188"/>
        <v>0</v>
      </c>
      <c r="T778" s="161">
        <f t="shared" si="189"/>
        <v>0</v>
      </c>
    </row>
    <row r="779" spans="1:20" ht="46.5" customHeight="1" x14ac:dyDescent="0.25">
      <c r="A779" s="161">
        <f t="shared" si="190"/>
        <v>0</v>
      </c>
      <c r="B779" s="64"/>
      <c r="C779" s="64"/>
      <c r="D779" s="64"/>
      <c r="E779" s="64"/>
      <c r="F779" s="217"/>
      <c r="G779" s="64"/>
      <c r="H779" s="22"/>
      <c r="I779" s="22"/>
      <c r="J779" s="22"/>
      <c r="K779" s="22"/>
      <c r="L779" s="22"/>
      <c r="M779" s="22"/>
      <c r="N779" s="22"/>
      <c r="O779" s="2" t="s">
        <v>862</v>
      </c>
      <c r="R779" s="161">
        <f t="shared" si="187"/>
        <v>0</v>
      </c>
      <c r="S779" s="161">
        <f t="shared" si="188"/>
        <v>0</v>
      </c>
      <c r="T779" s="161">
        <f t="shared" si="189"/>
        <v>0</v>
      </c>
    </row>
    <row r="780" spans="1:20" x14ac:dyDescent="0.25">
      <c r="A780" s="161">
        <f t="shared" si="190"/>
        <v>0</v>
      </c>
      <c r="B780" s="64"/>
      <c r="C780" s="64"/>
      <c r="D780" s="64"/>
      <c r="E780" s="64"/>
      <c r="F780" s="71" t="s">
        <v>177</v>
      </c>
      <c r="G780" s="64"/>
      <c r="H780" s="22"/>
      <c r="I780" s="22"/>
      <c r="J780" s="22"/>
      <c r="K780" s="22"/>
      <c r="L780" s="22"/>
      <c r="M780" s="22"/>
      <c r="N780" s="22"/>
      <c r="O780" s="2" t="s">
        <v>862</v>
      </c>
      <c r="R780" s="161">
        <f t="shared" si="187"/>
        <v>0</v>
      </c>
      <c r="S780" s="161">
        <f t="shared" si="188"/>
        <v>0</v>
      </c>
      <c r="T780" s="161">
        <f t="shared" si="189"/>
        <v>0</v>
      </c>
    </row>
    <row r="781" spans="1:20" ht="27" x14ac:dyDescent="0.25">
      <c r="A781" s="161">
        <f>+I781</f>
        <v>701344.75636007567</v>
      </c>
      <c r="B781" s="64">
        <v>3100</v>
      </c>
      <c r="C781" s="64" t="s">
        <v>16</v>
      </c>
      <c r="D781" s="64">
        <v>0</v>
      </c>
      <c r="E781" s="64">
        <v>0</v>
      </c>
      <c r="F781" s="74" t="s">
        <v>362</v>
      </c>
      <c r="G781" s="64"/>
      <c r="H781" s="22"/>
      <c r="I781" s="22">
        <f t="shared" ref="I781:N781" si="220">+I783</f>
        <v>701344.75636007567</v>
      </c>
      <c r="J781" s="22">
        <f t="shared" si="220"/>
        <v>701344.75636007567</v>
      </c>
      <c r="K781" s="22">
        <f t="shared" si="220"/>
        <v>171890.75372934542</v>
      </c>
      <c r="L781" s="22">
        <f t="shared" si="220"/>
        <v>346076.16838366358</v>
      </c>
      <c r="M781" s="22">
        <f t="shared" si="220"/>
        <v>523711.61036294105</v>
      </c>
      <c r="N781" s="22">
        <f t="shared" si="220"/>
        <v>701344.75636007567</v>
      </c>
      <c r="O781" s="2" t="s">
        <v>862</v>
      </c>
      <c r="R781" s="161">
        <f t="shared" si="187"/>
        <v>174185.41465431816</v>
      </c>
      <c r="S781" s="161">
        <f t="shared" si="188"/>
        <v>177635.44197927747</v>
      </c>
      <c r="T781" s="161">
        <f t="shared" si="189"/>
        <v>177633.14599713462</v>
      </c>
    </row>
    <row r="782" spans="1:20" x14ac:dyDescent="0.25">
      <c r="A782" s="161">
        <f t="shared" ref="A782:A786" si="221">+I782</f>
        <v>0</v>
      </c>
      <c r="B782" s="64"/>
      <c r="C782" s="64"/>
      <c r="D782" s="64"/>
      <c r="E782" s="64"/>
      <c r="F782" s="71" t="s">
        <v>153</v>
      </c>
      <c r="G782" s="64"/>
      <c r="H782" s="22"/>
      <c r="I782" s="22"/>
      <c r="J782" s="22"/>
      <c r="K782" s="22"/>
      <c r="L782" s="22"/>
      <c r="M782" s="22"/>
      <c r="N782" s="22"/>
      <c r="O782" s="2" t="s">
        <v>862</v>
      </c>
      <c r="R782" s="161">
        <f t="shared" si="187"/>
        <v>0</v>
      </c>
      <c r="S782" s="161">
        <f t="shared" si="188"/>
        <v>0</v>
      </c>
      <c r="T782" s="161">
        <f t="shared" si="189"/>
        <v>0</v>
      </c>
    </row>
    <row r="783" spans="1:20" ht="55.5" customHeight="1" x14ac:dyDescent="0.25">
      <c r="A783" s="161">
        <f t="shared" si="221"/>
        <v>701344.75636007567</v>
      </c>
      <c r="B783" s="64">
        <v>3112</v>
      </c>
      <c r="C783" s="64" t="s">
        <v>16</v>
      </c>
      <c r="D783" s="64">
        <v>1</v>
      </c>
      <c r="E783" s="64">
        <v>2</v>
      </c>
      <c r="F783" s="74" t="s">
        <v>363</v>
      </c>
      <c r="G783" s="64"/>
      <c r="H783" s="22"/>
      <c r="I783" s="22">
        <f t="shared" ref="I783:N783" si="222">+I786</f>
        <v>701344.75636007567</v>
      </c>
      <c r="J783" s="22">
        <f t="shared" si="222"/>
        <v>701344.75636007567</v>
      </c>
      <c r="K783" s="22">
        <f t="shared" si="222"/>
        <v>171890.75372934542</v>
      </c>
      <c r="L783" s="22">
        <f t="shared" si="222"/>
        <v>346076.16838366358</v>
      </c>
      <c r="M783" s="22">
        <f t="shared" si="222"/>
        <v>523711.61036294105</v>
      </c>
      <c r="N783" s="22">
        <f t="shared" si="222"/>
        <v>701344.75636007567</v>
      </c>
      <c r="O783" s="2" t="s">
        <v>862</v>
      </c>
      <c r="R783" s="161">
        <f t="shared" si="187"/>
        <v>174185.41465431816</v>
      </c>
      <c r="S783" s="161">
        <f t="shared" si="188"/>
        <v>177635.44197927747</v>
      </c>
      <c r="T783" s="161">
        <f t="shared" si="189"/>
        <v>177633.14599713462</v>
      </c>
    </row>
    <row r="784" spans="1:20" x14ac:dyDescent="0.25">
      <c r="A784" s="161">
        <f t="shared" si="221"/>
        <v>0</v>
      </c>
      <c r="B784" s="64"/>
      <c r="C784" s="64"/>
      <c r="D784" s="64"/>
      <c r="E784" s="64"/>
      <c r="F784" s="71" t="s">
        <v>155</v>
      </c>
      <c r="G784" s="64"/>
      <c r="H784" s="22"/>
      <c r="I784" s="22"/>
      <c r="J784" s="22"/>
      <c r="K784" s="22"/>
      <c r="L784" s="22"/>
      <c r="M784" s="22"/>
      <c r="N784" s="22"/>
      <c r="O784" s="2" t="s">
        <v>862</v>
      </c>
      <c r="R784" s="161">
        <f t="shared" ref="R784:R789" si="223">+L784-K784</f>
        <v>0</v>
      </c>
      <c r="S784" s="161">
        <f t="shared" ref="S784:S789" si="224">+M784-L784</f>
        <v>0</v>
      </c>
      <c r="T784" s="161">
        <f t="shared" ref="T784:T789" si="225">+N784-M784</f>
        <v>0</v>
      </c>
    </row>
    <row r="785" spans="1:20" ht="40.5" x14ac:dyDescent="0.25">
      <c r="A785" s="161">
        <f t="shared" si="221"/>
        <v>0</v>
      </c>
      <c r="B785" s="64"/>
      <c r="C785" s="64"/>
      <c r="D785" s="64"/>
      <c r="E785" s="64"/>
      <c r="F785" s="71" t="s">
        <v>176</v>
      </c>
      <c r="G785" s="64"/>
      <c r="H785" s="22"/>
      <c r="I785" s="22"/>
      <c r="J785" s="22"/>
      <c r="K785" s="22"/>
      <c r="L785" s="22"/>
      <c r="M785" s="22"/>
      <c r="N785" s="22"/>
      <c r="O785" s="2" t="s">
        <v>862</v>
      </c>
      <c r="R785" s="161">
        <f t="shared" si="223"/>
        <v>0</v>
      </c>
      <c r="S785" s="161">
        <f t="shared" si="224"/>
        <v>0</v>
      </c>
      <c r="T785" s="161">
        <f t="shared" si="225"/>
        <v>0</v>
      </c>
    </row>
    <row r="786" spans="1:20" x14ac:dyDescent="0.25">
      <c r="A786" s="161">
        <f t="shared" si="221"/>
        <v>701344.75636007567</v>
      </c>
      <c r="B786" s="64"/>
      <c r="C786" s="64"/>
      <c r="D786" s="64"/>
      <c r="E786" s="64"/>
      <c r="F786" s="71" t="s">
        <v>568</v>
      </c>
      <c r="G786" s="64">
        <v>4891</v>
      </c>
      <c r="H786" s="22"/>
      <c r="I786" s="22">
        <v>701344.75636007567</v>
      </c>
      <c r="J786" s="22">
        <v>701344.75636007567</v>
      </c>
      <c r="K786" s="22">
        <v>171890.75372934542</v>
      </c>
      <c r="L786" s="22">
        <v>346076.16838366358</v>
      </c>
      <c r="M786" s="22">
        <v>523711.61036294105</v>
      </c>
      <c r="N786" s="22">
        <f>+J786</f>
        <v>701344.75636007567</v>
      </c>
      <c r="O786" s="2" t="s">
        <v>862</v>
      </c>
      <c r="R786" s="161">
        <f t="shared" si="223"/>
        <v>174185.41465431816</v>
      </c>
      <c r="S786" s="161">
        <f t="shared" si="224"/>
        <v>177635.44197927747</v>
      </c>
      <c r="T786" s="161">
        <f t="shared" si="225"/>
        <v>177633.14599713462</v>
      </c>
    </row>
    <row r="787" spans="1:20" x14ac:dyDescent="0.25">
      <c r="J787" s="161"/>
      <c r="R787" s="161">
        <f t="shared" si="223"/>
        <v>0</v>
      </c>
      <c r="S787" s="161">
        <f t="shared" si="224"/>
        <v>0</v>
      </c>
      <c r="T787" s="161">
        <f t="shared" si="225"/>
        <v>0</v>
      </c>
    </row>
    <row r="788" spans="1:20" x14ac:dyDescent="0.25">
      <c r="R788" s="161">
        <f t="shared" si="223"/>
        <v>0</v>
      </c>
      <c r="S788" s="161">
        <f t="shared" si="224"/>
        <v>0</v>
      </c>
      <c r="T788" s="161">
        <f t="shared" si="225"/>
        <v>0</v>
      </c>
    </row>
    <row r="789" spans="1:20" x14ac:dyDescent="0.25">
      <c r="H789" s="219"/>
      <c r="J789" s="161">
        <f>+'1. Ekamutner'!F77-'3.Tntesagitakan tsaxs'!F174-'3.Tntesagitakan tsaxs'!F209+'6.Havelurd '!F65+'4Gorcarakan ev tntesagitakan'!J786</f>
        <v>5.5879354476928711E-9</v>
      </c>
      <c r="K789" s="161">
        <f>+'1. Ekamutner'!G77-'3.Tntesagitakan tsaxs'!G174-'3.Tntesagitakan tsaxs'!G209+'6.Havelurd '!G65+'4Gorcarakan ev tntesagitakan'!K786</f>
        <v>1.3096723705530167E-9</v>
      </c>
      <c r="L789" s="161">
        <f>+'1. Ekamutner'!H77-'3.Tntesagitakan tsaxs'!H174-'3.Tntesagitakan tsaxs'!H209+'6.Havelurd '!H65+'4Gorcarakan ev tntesagitakan'!L786</f>
        <v>1.6880221664905548E-9</v>
      </c>
      <c r="M789" s="161">
        <f>+'1. Ekamutner'!I77-'3.Tntesagitakan tsaxs'!I174-'3.Tntesagitakan tsaxs'!I209+'6.Havelurd '!I65+'4Gorcarakan ev tntesagitakan'!M786</f>
        <v>1.280568540096283E-9</v>
      </c>
      <c r="N789" s="161">
        <f>+'1. Ekamutner'!J77-'3.Tntesagitakan tsaxs'!J174-'3.Tntesagitakan tsaxs'!J209+'6.Havelurd '!J65+'4Gorcarakan ev tntesagitakan'!N786</f>
        <v>5.5879354476928711E-9</v>
      </c>
      <c r="R789" s="161">
        <f t="shared" si="223"/>
        <v>3.7834979593753815E-10</v>
      </c>
      <c r="S789" s="161">
        <f t="shared" si="224"/>
        <v>-4.0745362639427185E-10</v>
      </c>
      <c r="T789" s="161">
        <f t="shared" si="225"/>
        <v>4.3073669075965881E-9</v>
      </c>
    </row>
    <row r="790" spans="1:20" x14ac:dyDescent="0.25">
      <c r="J790" s="161"/>
      <c r="K790" s="161"/>
      <c r="L790" s="161"/>
      <c r="M790" s="161"/>
      <c r="N790" s="161"/>
    </row>
    <row r="791" spans="1:20" x14ac:dyDescent="0.25">
      <c r="J791" s="161"/>
      <c r="K791" s="161"/>
      <c r="L791" s="161"/>
      <c r="M791" s="161"/>
    </row>
    <row r="792" spans="1:20" x14ac:dyDescent="0.25">
      <c r="J792" s="161"/>
      <c r="K792" s="161"/>
      <c r="L792" s="161"/>
      <c r="M792" s="161"/>
    </row>
    <row r="793" spans="1:20" x14ac:dyDescent="0.25">
      <c r="H793" s="161"/>
      <c r="I793" s="161"/>
      <c r="J793" s="161"/>
      <c r="K793" s="161"/>
      <c r="L793" s="161"/>
      <c r="M793" s="161"/>
      <c r="N793" s="161"/>
    </row>
    <row r="794" spans="1:20" x14ac:dyDescent="0.25">
      <c r="K794" s="161"/>
      <c r="L794" s="161"/>
      <c r="M794" s="161"/>
    </row>
  </sheetData>
  <protectedRanges>
    <protectedRange sqref="K768:N768 N769:N775 N81:N87 K640:N642 K749:N750 K80:N80 K113:N113" name="Range1"/>
    <protectedRange sqref="K81:M87 K769:M775" name="Range1_3"/>
    <protectedRange sqref="I731 I737" name="Range22"/>
    <protectedRange sqref="I41 I44" name="Range2_1"/>
    <protectedRange sqref="J598 I596:I597" name="Range17"/>
    <protectedRange sqref="I748" name="Range23"/>
    <protectedRange sqref="J731 J737" name="Range22_1"/>
    <protectedRange sqref="I700:J700" name="Range20_1"/>
    <protectedRange sqref="I639:J639" name="Range18_1"/>
    <protectedRange sqref="I407:J409 I400:I406" name="Range12_1"/>
    <protectedRange sqref="I46:J46 I21:J21 I23:J40" name="Range2_1_1"/>
    <protectedRange sqref="I98:J99 I109:J109 I105 I106:J106 I112:J113" name="Range3_1"/>
    <protectedRange sqref="I162:J162 I158:I160" name="Range5_1"/>
    <protectedRange sqref="I370:J371" name="Range11_1"/>
    <protectedRange sqref="I435 I436:J440 I464:J465 I451:J459 I461:J461 I410" name="Range13_1"/>
    <protectedRange sqref="I599:J599 J596:J597 I598 I569 I576 I621:J621 I619:J619" name="Range17_1"/>
    <protectedRange sqref="I756:J758 J748" name="Range23_1"/>
    <protectedRange sqref="K561:M561" name="Range1_1"/>
    <protectedRange sqref="I570" name="Range17_1_1"/>
    <protectedRange sqref="I577:J577" name="Range17_1_2"/>
    <protectedRange sqref="K577:M577" name="Range1_1_1"/>
    <protectedRange sqref="K648:M648" name="Range1_1_2"/>
    <protectedRange sqref="K699:M699" name="Range1_1_3"/>
  </protectedRanges>
  <autoFilter ref="A14:U789" xr:uid="{00000000-0009-0000-0000-000005000000}"/>
  <mergeCells count="24">
    <mergeCell ref="K9:M9"/>
    <mergeCell ref="C12:C13"/>
    <mergeCell ref="G2:J2"/>
    <mergeCell ref="G3:J3"/>
    <mergeCell ref="G4:J4"/>
    <mergeCell ref="G5:J5"/>
    <mergeCell ref="G6:J6"/>
    <mergeCell ref="G7:J7"/>
    <mergeCell ref="G8:J8"/>
    <mergeCell ref="K2:M2"/>
    <mergeCell ref="K3:M3"/>
    <mergeCell ref="K4:M4"/>
    <mergeCell ref="K5:M5"/>
    <mergeCell ref="K6:M6"/>
    <mergeCell ref="K7:M7"/>
    <mergeCell ref="K8:M8"/>
    <mergeCell ref="E12:E13"/>
    <mergeCell ref="F12:F13"/>
    <mergeCell ref="B11:N11"/>
    <mergeCell ref="K12:N12"/>
    <mergeCell ref="G12:G13"/>
    <mergeCell ref="D12:D13"/>
    <mergeCell ref="H12:H13"/>
    <mergeCell ref="B12:B13"/>
  </mergeCells>
  <pageMargins left="0.2" right="0.2" top="0.25" bottom="0.25" header="0" footer="0"/>
  <pageSetup paperSize="9" scale="60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Anna Mirakyan</cp:lastModifiedBy>
  <cp:lastPrinted>2026-05-12T06:47:26Z</cp:lastPrinted>
  <dcterms:created xsi:type="dcterms:W3CDTF">2014-12-23T06:44:04Z</dcterms:created>
  <dcterms:modified xsi:type="dcterms:W3CDTF">2026-05-13T11:26:50Z</dcterms:modified>
</cp:coreProperties>
</file>